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RA General\Energy calcs\"/>
    </mc:Choice>
  </mc:AlternateContent>
  <bookViews>
    <workbookView xWindow="4656" yWindow="636" windowWidth="15456" windowHeight="11136"/>
  </bookViews>
  <sheets>
    <sheet name="Sheet1" sheetId="1" r:id="rId1"/>
  </sheets>
  <definedNames>
    <definedName name="_xlnm.Print_Area" localSheetId="0">Sheet1!$A$1:$M$52</definedName>
    <definedName name="Z_9892E0C2_397B_11D5_A1ED_00105A1F4514_.wvu.PrintArea" localSheetId="0" hidden="1">Sheet1!$A$3:$M$50</definedName>
  </definedNames>
  <calcPr calcId="152511"/>
  <customWorkbookViews>
    <customWorkbookView name="Print View" guid="{9892E0C2-397B-11D5-A1ED-00105A1F4514}" maximized="1" windowWidth="1276" windowHeight="835" activeSheetId="1"/>
  </customWorkbookViews>
</workbook>
</file>

<file path=xl/calcChain.xml><?xml version="1.0" encoding="utf-8"?>
<calcChain xmlns="http://schemas.openxmlformats.org/spreadsheetml/2006/main">
  <c r="L20" i="1" l="1"/>
  <c r="H5" i="1" l="1"/>
  <c r="C15" i="1"/>
  <c r="F15" i="1"/>
  <c r="L7" i="1"/>
  <c r="J10" i="1"/>
  <c r="D9" i="1"/>
  <c r="D10" i="1"/>
  <c r="E9" i="1"/>
  <c r="L15" i="1"/>
  <c r="O15" i="1"/>
  <c r="C16" i="1"/>
  <c r="F16" i="1"/>
  <c r="P16" i="1"/>
  <c r="L16" i="1"/>
  <c r="O16" i="1"/>
  <c r="F17" i="1"/>
  <c r="P17" i="1"/>
  <c r="L17" i="1"/>
  <c r="O17" i="1"/>
  <c r="L18" i="1"/>
  <c r="O18" i="1"/>
  <c r="L19" i="1"/>
  <c r="O19" i="1"/>
  <c r="F20" i="1"/>
  <c r="P20" i="1"/>
  <c r="O20" i="1"/>
  <c r="F21" i="1"/>
  <c r="P21" i="1"/>
  <c r="L21" i="1"/>
  <c r="O21" i="1"/>
  <c r="C22" i="1"/>
  <c r="F22" i="1"/>
  <c r="P22" i="1"/>
  <c r="L22" i="1"/>
  <c r="O22" i="1"/>
  <c r="F23" i="1"/>
  <c r="P23" i="1"/>
  <c r="L23" i="1"/>
  <c r="O23" i="1"/>
  <c r="L24" i="1"/>
  <c r="O24" i="1"/>
  <c r="C25" i="1"/>
  <c r="F24" i="1"/>
  <c r="P24" i="1"/>
  <c r="O25" i="1"/>
  <c r="P25" i="1"/>
  <c r="O47" i="1"/>
  <c r="C18" i="1"/>
  <c r="F18" i="1"/>
  <c r="P18" i="1"/>
  <c r="F13" i="1"/>
  <c r="P15" i="1"/>
  <c r="L26" i="1"/>
  <c r="K9" i="1" s="1"/>
  <c r="C19" i="1"/>
  <c r="F19" i="1"/>
  <c r="P19" i="1"/>
  <c r="F26" i="1"/>
  <c r="J9" i="1"/>
  <c r="I40" i="1"/>
  <c r="L42" i="1" s="1"/>
  <c r="I47" i="1" s="1"/>
  <c r="L47" i="1" s="1"/>
  <c r="O26" i="1"/>
  <c r="P26" i="1"/>
  <c r="C40" i="1"/>
  <c r="F42" i="1"/>
  <c r="F27" i="1"/>
  <c r="P27" i="1"/>
  <c r="P28" i="1"/>
  <c r="F28" i="1"/>
  <c r="L27" i="1" l="1"/>
  <c r="O27" i="1" s="1"/>
  <c r="O28" i="1" s="1"/>
  <c r="L28" i="1" s="1"/>
</calcChain>
</file>

<file path=xl/comments1.xml><?xml version="1.0" encoding="utf-8"?>
<comments xmlns="http://schemas.openxmlformats.org/spreadsheetml/2006/main">
  <authors>
    <author>Nicholas F. Baum</author>
    <author>nick</author>
  </authors>
  <commentList>
    <comment ref="B3" authorId="0" shapeId="0">
      <text>
        <r>
          <rPr>
            <b/>
            <sz val="16"/>
            <color indexed="81"/>
            <rFont val="Tahoma"/>
            <family val="2"/>
          </rPr>
          <t>Type Project Name &amp; Number</t>
        </r>
      </text>
    </comment>
    <comment ref="L5" authorId="0" shapeId="0">
      <text>
        <r>
          <rPr>
            <sz val="11"/>
            <color indexed="81"/>
            <rFont val="Tahoma"/>
            <family val="2"/>
          </rPr>
          <t>1st Floor Area</t>
        </r>
      </text>
    </comment>
    <comment ref="L6" authorId="0" shapeId="0">
      <text>
        <r>
          <rPr>
            <sz val="11"/>
            <color indexed="81"/>
            <rFont val="Tahoma"/>
            <family val="2"/>
          </rPr>
          <t xml:space="preserve">2nd Floor Area + other floor sq ft
</t>
        </r>
      </text>
    </comment>
    <comment ref="K22" authorId="0" shapeId="0">
      <text>
        <r>
          <rPr>
            <sz val="11"/>
            <color indexed="81"/>
            <rFont val="Tahoma"/>
            <family val="2"/>
          </rPr>
          <t>Change in temp. between 1st floor and below.</t>
        </r>
      </text>
    </comment>
    <comment ref="K23" authorId="0" shapeId="0">
      <text>
        <r>
          <rPr>
            <sz val="11"/>
            <color indexed="81"/>
            <rFont val="Tahoma"/>
            <family val="2"/>
          </rPr>
          <t>Change in temp. between  floor and space below.</t>
        </r>
      </text>
    </comment>
    <comment ref="I25" authorId="0" shapeId="0">
      <text>
        <r>
          <rPr>
            <sz val="11"/>
            <color indexed="81"/>
            <rFont val="Tahoma"/>
            <family val="2"/>
          </rPr>
          <t>Volume of Conditioned Space</t>
        </r>
      </text>
    </comment>
    <comment ref="J47" authorId="1" shapeId="0">
      <text>
        <r>
          <rPr>
            <b/>
            <sz val="8"/>
            <color indexed="81"/>
            <rFont val="Tahoma"/>
          </rPr>
          <t>ADJUST TO PROPOSED BOILER EFFICIENCY</t>
        </r>
        <r>
          <rPr>
            <sz val="8"/>
            <color indexed="81"/>
            <rFont val="Tahoma"/>
          </rPr>
          <t xml:space="preserve">
</t>
        </r>
      </text>
    </comment>
    <comment ref="K47" authorId="1" shapeId="0">
      <text>
        <r>
          <rPr>
            <b/>
            <sz val="8"/>
            <color indexed="81"/>
            <rFont val="Tahoma"/>
          </rPr>
          <t>ADJUST FOR CURRENT FUEL PRICES</t>
        </r>
      </text>
    </comment>
  </commentList>
</comments>
</file>

<file path=xl/sharedStrings.xml><?xml version="1.0" encoding="utf-8"?>
<sst xmlns="http://schemas.openxmlformats.org/spreadsheetml/2006/main" count="90" uniqueCount="73">
  <si>
    <t>U</t>
  </si>
  <si>
    <t>BTUH</t>
  </si>
  <si>
    <t>SKYLIGHT</t>
  </si>
  <si>
    <t>AREA</t>
  </si>
  <si>
    <t>WINDOWS/DOORS</t>
  </si>
  <si>
    <t>OPAQUE WALLS</t>
  </si>
  <si>
    <t>INFILTRATION @ 1 ACH =</t>
  </si>
  <si>
    <t>12% PICKUP</t>
  </si>
  <si>
    <t>VOLUME (CU. FT.)</t>
  </si>
  <si>
    <t>NEW YORK STATE ENERGY CONSERVATION CODE COMPLIANCE</t>
  </si>
  <si>
    <t>% Glass</t>
  </si>
  <si>
    <t>TOTAL for HVAC Sizing</t>
  </si>
  <si>
    <t>Sq. Ft.</t>
  </si>
  <si>
    <t xml:space="preserve">1st Floor Sq. Ft. = </t>
  </si>
  <si>
    <t xml:space="preserve">Other Floors Sq. Ft. = </t>
  </si>
  <si>
    <t>Total Sq. Ft. of Conditioned Space =</t>
  </si>
  <si>
    <t>BUILDING COMPONENT</t>
  </si>
  <si>
    <t>SUBTOTAL (Building Heat Loss)</t>
  </si>
  <si>
    <t>Gross Conditioned Sq. Ft.</t>
  </si>
  <si>
    <t>INCLUDES OTHER FLOOR AREAS THAT ARE IN CONDITIONED SPACE.</t>
  </si>
  <si>
    <t xml:space="preserve">  t</t>
  </si>
  <si>
    <t>Date:</t>
  </si>
  <si>
    <t>TABLE IS FOR MINIMUM CODE COMPLIANT BUILDING OF LESS THAN 5000 SQ. FT.</t>
  </si>
  <si>
    <t xml:space="preserve">    Building Heat Loss    </t>
  </si>
  <si>
    <t>PERCENT GLASS FOR PROPOSED BUILDING</t>
  </si>
  <si>
    <t xml:space="preserve">Heat Loss Calculation for Proposed Building </t>
  </si>
  <si>
    <t>Heat Loss Calcs. for Min. Code Compliant Building</t>
  </si>
  <si>
    <t>OPAQUE ROOF</t>
  </si>
  <si>
    <t>SKYLIGHT (Max. 1% of Total Roof Area)</t>
  </si>
  <si>
    <t xml:space="preserve">Total Sq. Ft. of Glass Area     </t>
  </si>
  <si>
    <t xml:space="preserve">Total Sq. Ft. of Gross Wall     </t>
  </si>
  <si>
    <t>Rounded #'s for Proposed</t>
  </si>
  <si>
    <t>Rounded #'s for Min. Code</t>
  </si>
  <si>
    <t xml:space="preserve">INFILTRATION = </t>
  </si>
  <si>
    <t>( Cu. Ft. / 60 ) * 1.08 * ACH</t>
  </si>
  <si>
    <t>15% Glass =</t>
  </si>
  <si>
    <r>
      <t xml:space="preserve">NOTE TO USER:  This spreadsheet has been created to assist in the designing of energy efficient buildings.   Chaleff &amp; Rogers, Architects, P.C. is </t>
    </r>
    <r>
      <rPr>
        <b/>
        <i/>
        <u/>
        <sz val="20"/>
        <color indexed="12"/>
        <rFont val="Comic Sans MS"/>
        <family val="4"/>
      </rPr>
      <t>NOT</t>
    </r>
    <r>
      <rPr>
        <sz val="20"/>
        <color indexed="12"/>
        <rFont val="Comic Sans MS"/>
        <family val="4"/>
      </rPr>
      <t xml:space="preserve"> responsible or liable for any errors incurred by the use of this spreadsheet.</t>
    </r>
  </si>
  <si>
    <t>Estimated Total Annual BTU's req'd</t>
  </si>
  <si>
    <t>Hrs.</t>
  </si>
  <si>
    <t>Delta T</t>
  </si>
  <si>
    <t>Total annual BTU's</t>
  </si>
  <si>
    <t>Deg. Days</t>
  </si>
  <si>
    <t>1 gal. propane  produces BTU's</t>
  </si>
  <si>
    <t>Number of gals  needed annually</t>
  </si>
  <si>
    <t>Boiler Efficiency</t>
  </si>
  <si>
    <t>Annual heating cost</t>
  </si>
  <si>
    <t>Price /gal.</t>
  </si>
  <si>
    <r>
      <t xml:space="preserve">Estimated Annual Heating Cost </t>
    </r>
    <r>
      <rPr>
        <i/>
        <sz val="14"/>
        <rFont val="Comic Sans MS"/>
        <family val="4"/>
      </rPr>
      <t>(based on the following variables):</t>
    </r>
  </si>
  <si>
    <t>15% GLASS IS THE MAXIMUM ALLOWABLE FOR 6000 DEGREE-DAY REGION (CODE MIN.).</t>
  </si>
  <si>
    <t>OPAQUE ROOF "B"</t>
  </si>
  <si>
    <t>OPAQUE WALLS "B"</t>
  </si>
  <si>
    <t>OPAQUE WALLS "C"</t>
  </si>
  <si>
    <t>WINDOWS / DOORS</t>
  </si>
  <si>
    <t>FLOOR = BOTTOM CLOSURE OF THERMAL ENVELOPE.</t>
  </si>
  <si>
    <t>FLOOR</t>
  </si>
  <si>
    <t>1 / Boiler efficiency</t>
  </si>
  <si>
    <t>Compute natural infiltration by dividing ACH50 by 20 (approximate)</t>
  </si>
  <si>
    <t>Section 405 - Simulated Performance Alternative</t>
  </si>
  <si>
    <t>ACH n</t>
  </si>
  <si>
    <t xml:space="preserve">   ACH n</t>
  </si>
  <si>
    <t>NATURAL AIR CHANGES PER HOUR. WITH THE USE OF AN ASSUMED 50% EFFICIENT HRV (HEAT RECOVERY VENTILATOR).</t>
  </si>
  <si>
    <r>
      <t>NOTE TO USER:</t>
    </r>
    <r>
      <rPr>
        <sz val="14"/>
        <rFont val="Arial"/>
        <family val="2"/>
      </rPr>
      <t xml:space="preserve">  This spreadsheet has been created to assist in the designing of energy efficient buildings.  Chaleff &amp; Rogers, Architects, P.C.  is NOT responsible or liable for any errors incurred by the use of this spreadsheet.                                                                                                                                                                         </t>
    </r>
  </si>
  <si>
    <r>
      <t>This does</t>
    </r>
    <r>
      <rPr>
        <b/>
        <sz val="14"/>
        <rFont val="Comic Sans MS"/>
        <family val="4"/>
      </rPr>
      <t xml:space="preserve"> NOT</t>
    </r>
    <r>
      <rPr>
        <sz val="14"/>
        <rFont val="Comic Sans MS"/>
        <family val="4"/>
      </rPr>
      <t xml:space="preserve"> take into account any passive solar gains</t>
    </r>
  </si>
  <si>
    <t>Project Name</t>
  </si>
  <si>
    <r>
      <t xml:space="preserve">FLOOR "B"   </t>
    </r>
    <r>
      <rPr>
        <sz val="14"/>
        <color indexed="30"/>
        <rFont val="Arial"/>
        <family val="2"/>
      </rPr>
      <t xml:space="preserve"> under bath 4.5" SIP R=16</t>
    </r>
  </si>
  <si>
    <r>
      <t xml:space="preserve">FLOOR "A"                                 </t>
    </r>
    <r>
      <rPr>
        <sz val="14"/>
        <color indexed="30"/>
        <rFont val="Arial"/>
        <family val="2"/>
      </rPr>
      <t xml:space="preserve"> R=18</t>
    </r>
  </si>
  <si>
    <r>
      <t xml:space="preserve">OPAQUE WALLS "A"      </t>
    </r>
    <r>
      <rPr>
        <sz val="14"/>
        <color indexed="30"/>
        <rFont val="Arial"/>
        <family val="2"/>
      </rPr>
      <t>4.5"SIPs R=16</t>
    </r>
  </si>
  <si>
    <r>
      <t xml:space="preserve">OPAQUE ROOF "A"   </t>
    </r>
    <r>
      <rPr>
        <sz val="14"/>
        <color indexed="30"/>
        <rFont val="Arial"/>
        <family val="2"/>
      </rPr>
      <t>12.25" SIP  R=46</t>
    </r>
  </si>
  <si>
    <t>DATE</t>
  </si>
  <si>
    <t>Min. Code Compliant Building</t>
  </si>
  <si>
    <t>Proposed Building</t>
  </si>
  <si>
    <t>(based on the following variables):</t>
  </si>
  <si>
    <t>Chaleff &amp; Rogers Architects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</si>
</sst>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"/>
    <numFmt numFmtId="165" formatCode="0.000"/>
  </numFmts>
  <fonts count="37" x14ac:knownFonts="1">
    <font>
      <sz val="12"/>
      <name val="Arial"/>
      <family val="2"/>
    </font>
    <font>
      <b/>
      <sz val="16"/>
      <name val="Comic Sans MS"/>
      <family val="4"/>
    </font>
    <font>
      <sz val="14"/>
      <name val="Comic Sans MS"/>
      <family val="4"/>
    </font>
    <font>
      <sz val="11"/>
      <name val="Comic Sans MS"/>
      <family val="4"/>
    </font>
    <font>
      <sz val="11"/>
      <color indexed="81"/>
      <name val="Tahoma"/>
      <family val="2"/>
    </font>
    <font>
      <b/>
      <sz val="14"/>
      <name val="Comic Sans MS"/>
      <family val="4"/>
    </font>
    <font>
      <b/>
      <sz val="14"/>
      <name val="Arial Black"/>
      <family val="2"/>
    </font>
    <font>
      <b/>
      <sz val="16"/>
      <color indexed="81"/>
      <name val="Tahoma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4"/>
      <color indexed="61"/>
      <name val="Arial"/>
      <family val="2"/>
    </font>
    <font>
      <sz val="14"/>
      <color indexed="61"/>
      <name val="Arial"/>
      <family val="2"/>
    </font>
    <font>
      <b/>
      <sz val="16"/>
      <color indexed="61"/>
      <name val="Arial"/>
      <family val="2"/>
    </font>
    <font>
      <b/>
      <sz val="18"/>
      <name val="Arial"/>
      <family val="2"/>
    </font>
    <font>
      <sz val="20"/>
      <color indexed="12"/>
      <name val="Comic Sans MS"/>
      <family val="4"/>
    </font>
    <font>
      <sz val="8"/>
      <name val="Arial"/>
      <family val="2"/>
    </font>
    <font>
      <b/>
      <i/>
      <u/>
      <sz val="20"/>
      <color indexed="12"/>
      <name val="Comic Sans MS"/>
      <family val="4"/>
    </font>
    <font>
      <b/>
      <u/>
      <sz val="14"/>
      <name val="Comic Sans MS"/>
      <family val="4"/>
    </font>
    <font>
      <b/>
      <sz val="12"/>
      <name val="Comic Sans MS"/>
      <family val="4"/>
    </font>
    <font>
      <sz val="12"/>
      <name val="Arial"/>
      <family val="2"/>
    </font>
    <font>
      <i/>
      <sz val="14"/>
      <name val="Comic Sans MS"/>
      <family val="4"/>
    </font>
    <font>
      <b/>
      <sz val="16"/>
      <name val="Arial Black"/>
      <family val="2"/>
    </font>
    <font>
      <b/>
      <sz val="14"/>
      <color indexed="61"/>
      <name val="Comic Sans MS"/>
      <family val="4"/>
    </font>
    <font>
      <sz val="8"/>
      <color indexed="81"/>
      <name val="Tahoma"/>
    </font>
    <font>
      <b/>
      <sz val="8"/>
      <color indexed="81"/>
      <name val="Tahoma"/>
    </font>
    <font>
      <b/>
      <u/>
      <sz val="14"/>
      <name val="Arial"/>
      <family val="2"/>
    </font>
    <font>
      <b/>
      <sz val="11"/>
      <name val="Arial"/>
      <family val="2"/>
    </font>
    <font>
      <sz val="14"/>
      <color indexed="61"/>
      <name val="Comic Sans MS"/>
      <family val="4"/>
    </font>
    <font>
      <sz val="14"/>
      <color indexed="30"/>
      <name val="Arial"/>
      <family val="2"/>
    </font>
    <font>
      <b/>
      <sz val="20"/>
      <color rgb="FF0070C0"/>
      <name val="Georgia"/>
      <family val="1"/>
    </font>
    <font>
      <sz val="14"/>
      <color rgb="FF0070C0"/>
      <name val="Arial"/>
      <family val="2"/>
    </font>
    <font>
      <sz val="36"/>
      <color theme="0"/>
      <name val="Century Gothic"/>
      <family val="2"/>
    </font>
    <font>
      <sz val="3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4CC488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165" fontId="8" fillId="0" borderId="1" xfId="0" applyNumberFormat="1" applyFont="1" applyBorder="1" applyAlignment="1" applyProtection="1">
      <alignment horizontal="center" vertical="center"/>
      <protection locked="0" hidden="1"/>
    </xf>
    <xf numFmtId="0" fontId="14" fillId="0" borderId="2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  <protection locked="0" hidden="1"/>
    </xf>
    <xf numFmtId="164" fontId="11" fillId="0" borderId="0" xfId="0" applyNumberFormat="1" applyFont="1" applyBorder="1" applyAlignment="1" applyProtection="1">
      <alignment horizontal="right" vertical="center"/>
    </xf>
    <xf numFmtId="3" fontId="8" fillId="0" borderId="3" xfId="0" applyNumberFormat="1" applyFont="1" applyBorder="1" applyAlignment="1" applyProtection="1">
      <alignment vertical="center"/>
    </xf>
    <xf numFmtId="0" fontId="11" fillId="0" borderId="4" xfId="0" applyFont="1" applyBorder="1" applyAlignment="1">
      <alignment vertical="center"/>
    </xf>
    <xf numFmtId="0" fontId="8" fillId="0" borderId="15" xfId="0" applyFont="1" applyBorder="1" applyAlignment="1" applyProtection="1">
      <alignment vertical="center"/>
      <protection locked="0" hidden="1"/>
    </xf>
    <xf numFmtId="0" fontId="10" fillId="0" borderId="16" xfId="0" applyFont="1" applyBorder="1" applyAlignment="1" applyProtection="1">
      <alignment vertical="center"/>
      <protection locked="0" hidden="1"/>
    </xf>
    <xf numFmtId="0" fontId="10" fillId="0" borderId="17" xfId="0" applyFont="1" applyBorder="1" applyAlignment="1" applyProtection="1">
      <alignment horizontal="center" vertical="center"/>
      <protection locked="0" hidden="1"/>
    </xf>
    <xf numFmtId="0" fontId="10" fillId="0" borderId="18" xfId="0" applyFont="1" applyBorder="1" applyAlignment="1" applyProtection="1">
      <alignment horizontal="center" vertical="center"/>
      <protection locked="0" hidden="1"/>
    </xf>
    <xf numFmtId="0" fontId="8" fillId="0" borderId="19" xfId="0" applyFont="1" applyBorder="1" applyAlignment="1" applyProtection="1">
      <alignment vertical="center"/>
      <protection locked="0" hidden="1"/>
    </xf>
    <xf numFmtId="4" fontId="14" fillId="0" borderId="20" xfId="0" applyNumberFormat="1" applyFont="1" applyBorder="1" applyAlignment="1" applyProtection="1">
      <alignment vertical="center"/>
      <protection locked="0" hidden="1"/>
    </xf>
    <xf numFmtId="165" fontId="15" fillId="0" borderId="20" xfId="0" applyNumberFormat="1" applyFont="1" applyBorder="1" applyAlignment="1" applyProtection="1">
      <alignment horizontal="center" vertical="center"/>
      <protection locked="0" hidden="1"/>
    </xf>
    <xf numFmtId="0" fontId="15" fillId="0" borderId="20" xfId="0" applyFont="1" applyBorder="1" applyAlignment="1" applyProtection="1">
      <alignment horizontal="center" vertical="center"/>
      <protection locked="0" hidden="1"/>
    </xf>
    <xf numFmtId="3" fontId="8" fillId="0" borderId="21" xfId="0" applyNumberFormat="1" applyFont="1" applyBorder="1" applyAlignment="1" applyProtection="1">
      <alignment vertical="center"/>
    </xf>
    <xf numFmtId="0" fontId="8" fillId="0" borderId="22" xfId="0" applyFont="1" applyBorder="1" applyAlignment="1" applyProtection="1">
      <alignment vertical="center"/>
      <protection locked="0" hidden="1"/>
    </xf>
    <xf numFmtId="4" fontId="14" fillId="0" borderId="23" xfId="0" applyNumberFormat="1" applyFont="1" applyBorder="1" applyAlignment="1" applyProtection="1">
      <alignment vertical="center"/>
    </xf>
    <xf numFmtId="165" fontId="15" fillId="0" borderId="23" xfId="0" applyNumberFormat="1" applyFont="1" applyBorder="1" applyAlignment="1" applyProtection="1">
      <alignment horizontal="center" vertical="center"/>
      <protection locked="0" hidden="1"/>
    </xf>
    <xf numFmtId="0" fontId="15" fillId="0" borderId="23" xfId="0" applyFont="1" applyBorder="1" applyAlignment="1" applyProtection="1">
      <alignment horizontal="center" vertical="center"/>
      <protection locked="0" hidden="1"/>
    </xf>
    <xf numFmtId="3" fontId="8" fillId="0" borderId="24" xfId="0" applyNumberFormat="1" applyFont="1" applyBorder="1" applyAlignment="1" applyProtection="1">
      <alignment vertical="center"/>
    </xf>
    <xf numFmtId="4" fontId="14" fillId="0" borderId="0" xfId="0" applyNumberFormat="1" applyFont="1" applyAlignment="1" applyProtection="1">
      <alignment horizontal="right" vertical="center"/>
    </xf>
    <xf numFmtId="4" fontId="14" fillId="0" borderId="25" xfId="0" applyNumberFormat="1" applyFont="1" applyBorder="1" applyAlignment="1" applyProtection="1">
      <alignment vertical="center"/>
    </xf>
    <xf numFmtId="165" fontId="15" fillId="0" borderId="25" xfId="0" applyNumberFormat="1" applyFont="1" applyBorder="1" applyAlignment="1" applyProtection="1">
      <alignment horizontal="center" vertical="center"/>
      <protection locked="0" hidden="1"/>
    </xf>
    <xf numFmtId="0" fontId="14" fillId="0" borderId="25" xfId="0" applyFont="1" applyBorder="1" applyAlignment="1" applyProtection="1">
      <alignment horizontal="center" vertical="center"/>
      <protection locked="0" hidden="1"/>
    </xf>
    <xf numFmtId="3" fontId="8" fillId="0" borderId="26" xfId="0" applyNumberFormat="1" applyFont="1" applyBorder="1" applyAlignment="1" applyProtection="1">
      <alignment vertical="center"/>
    </xf>
    <xf numFmtId="0" fontId="8" fillId="0" borderId="27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 hidden="1"/>
    </xf>
    <xf numFmtId="0" fontId="8" fillId="0" borderId="28" xfId="0" applyFont="1" applyBorder="1" applyAlignment="1">
      <alignment vertical="center"/>
    </xf>
    <xf numFmtId="3" fontId="14" fillId="0" borderId="2" xfId="0" applyNumberFormat="1" applyFont="1" applyBorder="1" applyAlignment="1" applyProtection="1">
      <alignment vertical="center"/>
      <protection locked="0" hidden="1"/>
    </xf>
    <xf numFmtId="0" fontId="10" fillId="0" borderId="29" xfId="0" applyFont="1" applyBorder="1" applyAlignment="1" applyProtection="1">
      <alignment vertical="center"/>
      <protection locked="0" hidden="1"/>
    </xf>
    <xf numFmtId="0" fontId="8" fillId="0" borderId="30" xfId="0" applyFont="1" applyBorder="1" applyAlignment="1" applyProtection="1">
      <alignment vertical="center"/>
      <protection locked="0" hidden="1"/>
    </xf>
    <xf numFmtId="0" fontId="8" fillId="0" borderId="30" xfId="0" applyFont="1" applyBorder="1" applyAlignment="1" applyProtection="1">
      <alignment horizontal="center" vertical="center"/>
      <protection locked="0" hidden="1"/>
    </xf>
    <xf numFmtId="3" fontId="10" fillId="0" borderId="31" xfId="0" applyNumberFormat="1" applyFont="1" applyBorder="1" applyAlignment="1" applyProtection="1">
      <alignment vertical="center"/>
    </xf>
    <xf numFmtId="0" fontId="8" fillId="0" borderId="32" xfId="0" applyFont="1" applyBorder="1" applyAlignment="1" applyProtection="1">
      <alignment vertical="center"/>
      <protection locked="0" hidden="1"/>
    </xf>
    <xf numFmtId="0" fontId="8" fillId="0" borderId="33" xfId="0" applyFont="1" applyBorder="1" applyAlignment="1" applyProtection="1">
      <alignment vertical="center"/>
      <protection locked="0" hidden="1"/>
    </xf>
    <xf numFmtId="0" fontId="8" fillId="0" borderId="33" xfId="0" applyFont="1" applyBorder="1" applyAlignment="1" applyProtection="1">
      <alignment horizontal="center" vertical="center"/>
      <protection locked="0" hidden="1"/>
    </xf>
    <xf numFmtId="3" fontId="8" fillId="0" borderId="34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 shrinkToFit="1"/>
      <protection locked="0" hidden="1"/>
    </xf>
    <xf numFmtId="0" fontId="8" fillId="0" borderId="0" xfId="0" applyFont="1" applyAlignment="1" applyProtection="1">
      <alignment vertical="center"/>
      <protection locked="0" hidden="1"/>
    </xf>
    <xf numFmtId="0" fontId="8" fillId="0" borderId="0" xfId="0" applyFont="1" applyAlignment="1" applyProtection="1">
      <alignment horizontal="center" vertical="center"/>
      <protection locked="0" hidden="1"/>
    </xf>
    <xf numFmtId="3" fontId="10" fillId="0" borderId="0" xfId="0" applyNumberFormat="1" applyFont="1" applyAlignment="1" applyProtection="1">
      <alignment vertical="center"/>
    </xf>
    <xf numFmtId="0" fontId="2" fillId="0" borderId="0" xfId="0" applyFont="1" applyAlignment="1">
      <alignment vertical="center"/>
    </xf>
    <xf numFmtId="0" fontId="33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 applyProtection="1">
      <alignment horizontal="right" vertical="center"/>
      <protection locked="0" hidden="1"/>
    </xf>
    <xf numFmtId="49" fontId="34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 hidden="1"/>
    </xf>
    <xf numFmtId="0" fontId="2" fillId="0" borderId="0" xfId="0" applyFont="1" applyAlignment="1" applyProtection="1">
      <alignment horizontal="center" vertical="center"/>
      <protection locked="0" hidden="1"/>
    </xf>
    <xf numFmtId="15" fontId="12" fillId="0" borderId="0" xfId="0" applyNumberFormat="1" applyFont="1" applyAlignment="1" applyProtection="1">
      <alignment vertical="center"/>
      <protection locked="0" hidden="1"/>
    </xf>
    <xf numFmtId="0" fontId="1" fillId="0" borderId="0" xfId="0" applyFont="1" applyAlignment="1" applyProtection="1">
      <alignment vertical="center"/>
      <protection locked="0" hidden="1"/>
    </xf>
    <xf numFmtId="0" fontId="25" fillId="0" borderId="0" xfId="0" applyFont="1" applyAlignment="1" applyProtection="1">
      <alignment horizontal="left" vertical="center"/>
      <protection locked="0" hidden="1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horizontal="center" vertical="center"/>
      <protection locked="0" hidden="1"/>
    </xf>
    <xf numFmtId="3" fontId="5" fillId="0" borderId="0" xfId="0" applyNumberFormat="1" applyFont="1" applyAlignment="1" applyProtection="1">
      <alignment horizontal="right" vertical="center"/>
      <protection locked="0" hidden="1"/>
    </xf>
    <xf numFmtId="0" fontId="11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 locked="0" hidden="1"/>
    </xf>
    <xf numFmtId="3" fontId="14" fillId="0" borderId="0" xfId="0" applyNumberFormat="1" applyFont="1" applyAlignment="1" applyProtection="1">
      <alignment horizontal="center" vertical="center"/>
      <protection locked="0" hidden="1"/>
    </xf>
    <xf numFmtId="0" fontId="6" fillId="0" borderId="0" xfId="0" applyFont="1" applyAlignment="1" applyProtection="1">
      <alignment vertical="center"/>
      <protection locked="0" hidden="1"/>
    </xf>
    <xf numFmtId="0" fontId="14" fillId="0" borderId="0" xfId="0" applyFont="1" applyAlignment="1" applyProtection="1">
      <alignment horizontal="center" vertical="center"/>
      <protection locked="0" hidden="1"/>
    </xf>
    <xf numFmtId="0" fontId="5" fillId="0" borderId="0" xfId="0" applyFont="1" applyAlignment="1" applyProtection="1">
      <alignment vertical="center"/>
      <protection locked="0" hidden="1"/>
    </xf>
    <xf numFmtId="0" fontId="10" fillId="0" borderId="0" xfId="0" applyFont="1" applyAlignment="1" applyProtection="1">
      <alignment horizontal="right" vertical="center"/>
      <protection locked="0" hidden="1"/>
    </xf>
    <xf numFmtId="0" fontId="11" fillId="0" borderId="0" xfId="0" applyFont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 applyProtection="1">
      <alignment vertical="center"/>
      <protection locked="0" hidden="1"/>
    </xf>
    <xf numFmtId="0" fontId="10" fillId="0" borderId="0" xfId="0" applyFont="1" applyAlignment="1" applyProtection="1">
      <alignment horizontal="left" vertical="center"/>
      <protection locked="0" hidden="1"/>
    </xf>
    <xf numFmtId="0" fontId="2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right" vertical="center"/>
      <protection locked="0" hidden="1"/>
    </xf>
    <xf numFmtId="4" fontId="10" fillId="0" borderId="7" xfId="0" applyNumberFormat="1" applyFont="1" applyBorder="1" applyAlignment="1" applyProtection="1">
      <alignment horizontal="center" vertical="center"/>
      <protection locked="0" hidden="1"/>
    </xf>
    <xf numFmtId="0" fontId="8" fillId="0" borderId="5" xfId="0" applyFont="1" applyBorder="1" applyAlignment="1">
      <alignment vertical="center"/>
    </xf>
    <xf numFmtId="0" fontId="10" fillId="0" borderId="7" xfId="0" applyFont="1" applyBorder="1" applyAlignment="1" applyProtection="1">
      <alignment horizontal="right" vertical="center"/>
      <protection locked="0" hidden="1"/>
    </xf>
    <xf numFmtId="3" fontId="10" fillId="0" borderId="7" xfId="0" applyNumberFormat="1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 hidden="1"/>
    </xf>
    <xf numFmtId="4" fontId="8" fillId="0" borderId="0" xfId="0" applyNumberFormat="1" applyFont="1" applyAlignment="1" applyProtection="1">
      <alignment vertical="center"/>
      <protection locked="0" hidden="1"/>
    </xf>
    <xf numFmtId="0" fontId="2" fillId="0" borderId="35" xfId="0" applyFont="1" applyBorder="1" applyAlignment="1">
      <alignment vertical="center"/>
    </xf>
    <xf numFmtId="0" fontId="10" fillId="0" borderId="35" xfId="0" applyFont="1" applyBorder="1" applyAlignment="1" applyProtection="1">
      <alignment horizontal="right" vertical="center"/>
      <protection locked="0" hidden="1"/>
    </xf>
    <xf numFmtId="4" fontId="10" fillId="0" borderId="9" xfId="0" applyNumberFormat="1" applyFont="1" applyBorder="1" applyAlignment="1" applyProtection="1">
      <alignment horizontal="center" vertical="center"/>
      <protection locked="0" hidden="1"/>
    </xf>
    <xf numFmtId="0" fontId="8" fillId="0" borderId="0" xfId="0" applyFont="1" applyFill="1" applyAlignment="1">
      <alignment vertical="center"/>
    </xf>
    <xf numFmtId="0" fontId="8" fillId="0" borderId="35" xfId="0" applyFont="1" applyBorder="1" applyAlignment="1">
      <alignment vertical="center"/>
    </xf>
    <xf numFmtId="0" fontId="10" fillId="0" borderId="9" xfId="0" applyFont="1" applyBorder="1" applyAlignment="1" applyProtection="1">
      <alignment horizontal="right" vertical="center"/>
      <protection locked="0" hidden="1"/>
    </xf>
    <xf numFmtId="3" fontId="10" fillId="0" borderId="9" xfId="0" applyNumberFormat="1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 locked="0" hidden="1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horizontal="right" vertical="center"/>
      <protection locked="0" hidden="1"/>
    </xf>
    <xf numFmtId="0" fontId="14" fillId="0" borderId="0" xfId="0" applyFont="1" applyBorder="1" applyAlignment="1" applyProtection="1">
      <alignment horizontal="center" vertical="center"/>
      <protection locked="0" hidden="1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 hidden="1"/>
    </xf>
    <xf numFmtId="0" fontId="17" fillId="0" borderId="0" xfId="0" applyFont="1" applyAlignment="1" applyProtection="1">
      <alignment vertical="center"/>
      <protection locked="0" hidden="1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1" fontId="8" fillId="0" borderId="0" xfId="0" applyNumberFormat="1" applyFont="1" applyAlignment="1" applyProtection="1">
      <alignment horizontal="left" vertical="center"/>
    </xf>
    <xf numFmtId="164" fontId="8" fillId="0" borderId="0" xfId="0" applyNumberFormat="1" applyFont="1" applyAlignment="1" applyProtection="1">
      <alignment vertical="center"/>
      <protection locked="0" hidden="1"/>
    </xf>
    <xf numFmtId="164" fontId="8" fillId="0" borderId="0" xfId="0" applyNumberFormat="1" applyFont="1" applyAlignment="1" applyProtection="1">
      <alignment horizontal="left" vertical="center"/>
      <protection locked="0" hidden="1"/>
    </xf>
    <xf numFmtId="0" fontId="8" fillId="0" borderId="0" xfId="0" applyFont="1" applyAlignment="1" applyProtection="1">
      <alignment horizontal="left" vertical="center"/>
      <protection locked="0" hidden="1"/>
    </xf>
    <xf numFmtId="0" fontId="5" fillId="0" borderId="0" xfId="0" applyFont="1" applyAlignment="1">
      <alignment vertical="center"/>
    </xf>
    <xf numFmtId="4" fontId="8" fillId="0" borderId="20" xfId="0" applyNumberFormat="1" applyFont="1" applyBorder="1" applyAlignment="1" applyProtection="1">
      <alignment vertical="center"/>
      <protection hidden="1"/>
    </xf>
    <xf numFmtId="165" fontId="8" fillId="0" borderId="20" xfId="0" applyNumberFormat="1" applyFont="1" applyBorder="1" applyAlignment="1" applyProtection="1">
      <alignment horizontal="center" vertical="center"/>
      <protection locked="0" hidden="1"/>
    </xf>
    <xf numFmtId="0" fontId="8" fillId="0" borderId="20" xfId="0" applyFont="1" applyBorder="1" applyAlignment="1" applyProtection="1">
      <alignment horizontal="center" vertical="center"/>
      <protection locked="0" hidden="1"/>
    </xf>
    <xf numFmtId="4" fontId="2" fillId="0" borderId="0" xfId="0" applyNumberFormat="1" applyFont="1" applyAlignment="1">
      <alignment horizontal="center" vertical="center"/>
    </xf>
    <xf numFmtId="4" fontId="8" fillId="0" borderId="23" xfId="0" applyNumberFormat="1" applyFont="1" applyBorder="1" applyAlignment="1" applyProtection="1">
      <alignment vertical="center"/>
      <protection hidden="1"/>
    </xf>
    <xf numFmtId="165" fontId="8" fillId="0" borderId="23" xfId="0" applyNumberFormat="1" applyFont="1" applyBorder="1" applyAlignment="1" applyProtection="1">
      <alignment horizontal="center" vertical="center"/>
      <protection locked="0" hidden="1"/>
    </xf>
    <xf numFmtId="0" fontId="8" fillId="0" borderId="23" xfId="0" applyFont="1" applyBorder="1" applyAlignment="1" applyProtection="1">
      <alignment horizontal="center" vertical="center"/>
      <protection locked="0" hidden="1"/>
    </xf>
    <xf numFmtId="4" fontId="8" fillId="0" borderId="0" xfId="0" applyNumberFormat="1" applyFont="1" applyAlignment="1" applyProtection="1">
      <alignment horizontal="right" vertical="center"/>
      <protection hidden="1"/>
    </xf>
    <xf numFmtId="4" fontId="8" fillId="0" borderId="25" xfId="0" applyNumberFormat="1" applyFont="1" applyBorder="1" applyAlignment="1" applyProtection="1">
      <alignment vertical="center"/>
      <protection hidden="1"/>
    </xf>
    <xf numFmtId="165" fontId="8" fillId="0" borderId="25" xfId="0" applyNumberFormat="1" applyFont="1" applyBorder="1" applyAlignment="1" applyProtection="1">
      <alignment horizontal="center" vertical="center"/>
      <protection locked="0" hidden="1"/>
    </xf>
    <xf numFmtId="0" fontId="8" fillId="0" borderId="25" xfId="0" applyFont="1" applyBorder="1" applyAlignment="1" applyProtection="1">
      <alignment horizontal="center" vertical="center"/>
      <protection locked="0" hidden="1"/>
    </xf>
    <xf numFmtId="0" fontId="9" fillId="0" borderId="0" xfId="0" applyFont="1" applyAlignment="1" applyProtection="1">
      <alignment vertical="center"/>
      <protection locked="0" hidden="1"/>
    </xf>
    <xf numFmtId="0" fontId="8" fillId="0" borderId="27" xfId="0" applyFont="1" applyBorder="1" applyAlignment="1" applyProtection="1">
      <alignment vertical="center"/>
      <protection locked="0" hidden="1"/>
    </xf>
    <xf numFmtId="49" fontId="9" fillId="0" borderId="1" xfId="0" applyNumberFormat="1" applyFont="1" applyBorder="1" applyAlignment="1" applyProtection="1">
      <alignment horizontal="center" vertical="center"/>
      <protection locked="0" hidden="1"/>
    </xf>
    <xf numFmtId="0" fontId="3" fillId="0" borderId="0" xfId="0" applyFont="1" applyAlignment="1" applyProtection="1">
      <alignment vertical="center"/>
      <protection locked="0" hidden="1"/>
    </xf>
    <xf numFmtId="0" fontId="3" fillId="0" borderId="0" xfId="0" applyFont="1" applyAlignment="1">
      <alignment vertical="center"/>
    </xf>
    <xf numFmtId="3" fontId="8" fillId="0" borderId="2" xfId="0" applyNumberFormat="1" applyFont="1" applyBorder="1" applyAlignment="1" applyProtection="1">
      <alignment vertical="center"/>
      <protection hidden="1"/>
    </xf>
    <xf numFmtId="0" fontId="13" fillId="0" borderId="2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vertical="center"/>
    </xf>
    <xf numFmtId="3" fontId="2" fillId="0" borderId="40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24" fillId="0" borderId="3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9" xfId="0" applyFont="1" applyBorder="1" applyAlignment="1">
      <alignment horizontal="right" vertical="center"/>
    </xf>
    <xf numFmtId="3" fontId="2" fillId="0" borderId="11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30" fillId="0" borderId="0" xfId="0" applyFont="1" applyAlignment="1" applyProtection="1">
      <alignment vertical="center"/>
      <protection locked="0" hidden="1"/>
    </xf>
    <xf numFmtId="0" fontId="5" fillId="0" borderId="0" xfId="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2" fillId="0" borderId="32" xfId="0" applyFont="1" applyBorder="1" applyAlignment="1">
      <alignment vertical="center"/>
    </xf>
    <xf numFmtId="4" fontId="2" fillId="0" borderId="33" xfId="0" applyNumberFormat="1" applyFont="1" applyBorder="1" applyAlignment="1">
      <alignment vertical="center"/>
    </xf>
    <xf numFmtId="0" fontId="31" fillId="0" borderId="33" xfId="0" applyFont="1" applyBorder="1" applyAlignment="1">
      <alignment vertical="center"/>
    </xf>
    <xf numFmtId="0" fontId="26" fillId="0" borderId="33" xfId="0" applyFont="1" applyBorder="1" applyAlignment="1">
      <alignment vertical="center"/>
    </xf>
    <xf numFmtId="44" fontId="2" fillId="0" borderId="34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44" fontId="2" fillId="0" borderId="0" xfId="0" applyNumberFormat="1" applyFont="1" applyBorder="1" applyAlignment="1">
      <alignment vertical="center"/>
    </xf>
    <xf numFmtId="0" fontId="35" fillId="3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8" fillId="2" borderId="44" xfId="0" applyFont="1" applyFill="1" applyBorder="1" applyAlignment="1">
      <alignment horizontal="left" vertical="center" wrapText="1"/>
    </xf>
    <xf numFmtId="0" fontId="18" fillId="2" borderId="45" xfId="0" applyFont="1" applyFill="1" applyBorder="1" applyAlignment="1">
      <alignment horizontal="left" vertical="center" wrapText="1"/>
    </xf>
    <xf numFmtId="0" fontId="18" fillId="2" borderId="46" xfId="0" applyFont="1" applyFill="1" applyBorder="1" applyAlignment="1">
      <alignment horizontal="left" vertical="center" wrapText="1"/>
    </xf>
    <xf numFmtId="0" fontId="18" fillId="2" borderId="47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8" fillId="2" borderId="48" xfId="0" applyFont="1" applyFill="1" applyBorder="1" applyAlignment="1">
      <alignment horizontal="left" vertical="center" wrapText="1"/>
    </xf>
    <xf numFmtId="0" fontId="18" fillId="2" borderId="49" xfId="0" applyFont="1" applyFill="1" applyBorder="1" applyAlignment="1">
      <alignment horizontal="left" vertical="center" wrapText="1"/>
    </xf>
    <xf numFmtId="0" fontId="18" fillId="2" borderId="8" xfId="0" applyFont="1" applyFill="1" applyBorder="1" applyAlignment="1">
      <alignment horizontal="left" vertical="center" wrapText="1"/>
    </xf>
    <xf numFmtId="0" fontId="18" fillId="2" borderId="50" xfId="0" applyFont="1" applyFill="1" applyBorder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164" fontId="11" fillId="0" borderId="7" xfId="0" applyNumberFormat="1" applyFont="1" applyBorder="1" applyAlignment="1" applyProtection="1">
      <alignment horizontal="right" vertical="center"/>
    </xf>
    <xf numFmtId="164" fontId="11" fillId="0" borderId="9" xfId="0" applyNumberFormat="1" applyFont="1" applyBorder="1" applyAlignment="1" applyProtection="1">
      <alignment horizontal="right" vertical="center"/>
    </xf>
    <xf numFmtId="164" fontId="10" fillId="0" borderId="7" xfId="0" applyNumberFormat="1" applyFont="1" applyBorder="1" applyAlignment="1" applyProtection="1">
      <alignment horizontal="right" vertical="center"/>
      <protection locked="0" hidden="1"/>
    </xf>
    <xf numFmtId="0" fontId="11" fillId="0" borderId="9" xfId="0" applyFont="1" applyBorder="1" applyAlignment="1">
      <alignment vertical="center"/>
    </xf>
    <xf numFmtId="0" fontId="10" fillId="0" borderId="10" xfId="0" applyFont="1" applyBorder="1" applyAlignment="1" applyProtection="1">
      <alignment vertical="center"/>
      <protection locked="0" hidden="1"/>
    </xf>
    <xf numFmtId="0" fontId="10" fillId="0" borderId="11" xfId="0" applyFont="1" applyBorder="1" applyAlignment="1" applyProtection="1">
      <alignment vertical="center"/>
      <protection locked="0" hidden="1"/>
    </xf>
    <xf numFmtId="0" fontId="15" fillId="0" borderId="12" xfId="0" applyFont="1" applyBorder="1" applyAlignment="1" applyProtection="1">
      <alignment horizontal="center" vertical="center"/>
      <protection locked="0" hidden="1"/>
    </xf>
    <xf numFmtId="0" fontId="16" fillId="0" borderId="13" xfId="0" applyFont="1" applyBorder="1" applyAlignment="1">
      <alignment horizontal="center" vertical="center"/>
    </xf>
    <xf numFmtId="3" fontId="8" fillId="0" borderId="3" xfId="0" applyNumberFormat="1" applyFont="1" applyBorder="1" applyAlignment="1" applyProtection="1">
      <alignment vertical="center"/>
    </xf>
    <xf numFmtId="0" fontId="0" fillId="0" borderId="4" xfId="0" applyBorder="1" applyAlignment="1">
      <alignment vertical="center"/>
    </xf>
    <xf numFmtId="0" fontId="8" fillId="0" borderId="12" xfId="0" applyFont="1" applyBorder="1" applyAlignment="1" applyProtection="1">
      <alignment horizontal="center" vertical="center"/>
      <protection locked="0" hidden="1"/>
    </xf>
    <xf numFmtId="0" fontId="11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4CC4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375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Building Component Heat Losses</a:t>
            </a:r>
            <a:endParaRPr lang="en-US" sz="10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Proposed Building</a:t>
            </a:r>
          </a:p>
        </c:rich>
      </c:tx>
      <c:layout>
        <c:manualLayout>
          <c:xMode val="edge"/>
          <c:yMode val="edge"/>
          <c:x val="0.25606796116504854"/>
          <c:y val="2.23642172523961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312984537918762"/>
          <c:y val="0.25440217460661824"/>
          <c:w val="0.60408349747517098"/>
          <c:h val="0.636305976339667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2"/>
          <c:dPt>
            <c:idx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4.2830686143146113E-2"/>
                  <c:y val="-5.885283584067149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5017672251591209E-2"/>
                  <c:y val="-5.3692502767814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9312955560303527E-2"/>
                  <c:y val="2.899249884467792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8918388867002184E-3"/>
                  <c:y val="6.638009828360637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405494752189221E-2"/>
                  <c:y val="0.1510242858624089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1627817364146605E-3"/>
                  <c:y val="0.101159340061954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0153072998550577E-2"/>
                  <c:y val="2.44816350110649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2603496391327102E-2"/>
                  <c:y val="-5.306297498190672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1096497732733746E-2"/>
                  <c:y val="-0.1433271946062695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988896777645599E-2"/>
                  <c:y val="-0.101072233331539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Sheet1!$L$15:$L$24</c:f>
              <c:numCache>
                <c:formatCode>#,##0</c:formatCode>
                <c:ptCount val="10"/>
                <c:pt idx="0">
                  <c:v>0</c:v>
                </c:pt>
                <c:pt idx="1">
                  <c:v>2032.03</c:v>
                </c:pt>
                <c:pt idx="2">
                  <c:v>0</c:v>
                </c:pt>
                <c:pt idx="3">
                  <c:v>8874.880000000001</c:v>
                </c:pt>
                <c:pt idx="4">
                  <c:v>6726.1320000000005</c:v>
                </c:pt>
                <c:pt idx="5">
                  <c:v>0</c:v>
                </c:pt>
                <c:pt idx="6">
                  <c:v>0</c:v>
                </c:pt>
                <c:pt idx="7">
                  <c:v>1106.3696</c:v>
                </c:pt>
                <c:pt idx="8">
                  <c:v>118.71720000000001</c:v>
                </c:pt>
                <c:pt idx="9">
                  <c:v>3969.0079380000002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1" verticalDpi="-1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Building Component Heat Losses</a:t>
            </a:r>
            <a:r>
              <a:rPr lang="en-US" sz="10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Code Minimum - 15% Max. Glass</a:t>
            </a:r>
          </a:p>
        </c:rich>
      </c:tx>
      <c:layout>
        <c:manualLayout>
          <c:xMode val="edge"/>
          <c:yMode val="edge"/>
          <c:x val="0.28763079354275944"/>
          <c:y val="4.037267080745341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107289562782349"/>
          <c:y val="0.27966643933287866"/>
          <c:w val="0.65021670618310257"/>
          <c:h val="0.531773410213487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(Sheet1!$F$15,Sheet1!$F$16,Sheet1!$F$18,Sheet1!$F$19,Sheet1!$F$22,Sheet1!$F$24)</c:f>
              <c:numCache>
                <c:formatCode>#,##0</c:formatCode>
                <c:ptCount val="6"/>
                <c:pt idx="0">
                  <c:v>554.18999999999994</c:v>
                </c:pt>
                <c:pt idx="1">
                  <c:v>2770.9500000000003</c:v>
                </c:pt>
                <c:pt idx="2">
                  <c:v>7269.1499999999987</c:v>
                </c:pt>
                <c:pt idx="3">
                  <c:v>9650.6620000000003</c:v>
                </c:pt>
                <c:pt idx="4">
                  <c:v>3338.5275000000001</c:v>
                </c:pt>
                <c:pt idx="5">
                  <c:v>7938.0158760000004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281940</xdr:colOff>
      <xdr:row>28</xdr:row>
      <xdr:rowOff>7620</xdr:rowOff>
    </xdr:from>
    <xdr:to>
      <xdr:col>11</xdr:col>
      <xdr:colOff>7620</xdr:colOff>
      <xdr:row>37</xdr:row>
      <xdr:rowOff>129540</xdr:rowOff>
    </xdr:to>
    <xdr:graphicFrame macro="">
      <xdr:nvGraphicFramePr>
        <xdr:cNvPr id="1739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2225040</xdr:colOff>
      <xdr:row>9</xdr:row>
      <xdr:rowOff>0</xdr:rowOff>
    </xdr:from>
    <xdr:to>
      <xdr:col>2</xdr:col>
      <xdr:colOff>1203960</xdr:colOff>
      <xdr:row>9</xdr:row>
      <xdr:rowOff>0</xdr:rowOff>
    </xdr:to>
    <xdr:sp macro="" textlink="">
      <xdr:nvSpPr>
        <xdr:cNvPr id="1740" name="Line 4"/>
        <xdr:cNvSpPr>
          <a:spLocks noChangeShapeType="1"/>
        </xdr:cNvSpPr>
      </xdr:nvSpPr>
      <xdr:spPr bwMode="auto">
        <a:xfrm>
          <a:off x="3131820" y="1965960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853440</xdr:colOff>
      <xdr:row>9</xdr:row>
      <xdr:rowOff>0</xdr:rowOff>
    </xdr:from>
    <xdr:to>
      <xdr:col>3</xdr:col>
      <xdr:colOff>60960</xdr:colOff>
      <xdr:row>9</xdr:row>
      <xdr:rowOff>7620</xdr:rowOff>
    </xdr:to>
    <xdr:sp macro="" textlink="">
      <xdr:nvSpPr>
        <xdr:cNvPr id="1741" name="Line 5"/>
        <xdr:cNvSpPr>
          <a:spLocks noChangeShapeType="1"/>
        </xdr:cNvSpPr>
      </xdr:nvSpPr>
      <xdr:spPr bwMode="auto">
        <a:xfrm flipH="1">
          <a:off x="5067300" y="1965960"/>
          <a:ext cx="63246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68580</xdr:colOff>
      <xdr:row>13</xdr:row>
      <xdr:rowOff>68580</xdr:rowOff>
    </xdr:from>
    <xdr:to>
      <xdr:col>4</xdr:col>
      <xdr:colOff>236220</xdr:colOff>
      <xdr:row>13</xdr:row>
      <xdr:rowOff>213360</xdr:rowOff>
    </xdr:to>
    <xdr:sp macro="" textlink="">
      <xdr:nvSpPr>
        <xdr:cNvPr id="1742" name="AutoShape 6"/>
        <xdr:cNvSpPr>
          <a:spLocks noChangeArrowheads="1"/>
        </xdr:cNvSpPr>
      </xdr:nvSpPr>
      <xdr:spPr bwMode="auto">
        <a:xfrm>
          <a:off x="7117080" y="3032760"/>
          <a:ext cx="167640" cy="144780"/>
        </a:xfrm>
        <a:prstGeom prst="triangle">
          <a:avLst>
            <a:gd name="adj" fmla="val 50000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60960</xdr:colOff>
      <xdr:row>13</xdr:row>
      <xdr:rowOff>53340</xdr:rowOff>
    </xdr:from>
    <xdr:to>
      <xdr:col>10</xdr:col>
      <xdr:colOff>228600</xdr:colOff>
      <xdr:row>13</xdr:row>
      <xdr:rowOff>198120</xdr:rowOff>
    </xdr:to>
    <xdr:sp macro="" textlink="">
      <xdr:nvSpPr>
        <xdr:cNvPr id="1743" name="AutoShape 12"/>
        <xdr:cNvSpPr>
          <a:spLocks noChangeArrowheads="1"/>
        </xdr:cNvSpPr>
      </xdr:nvSpPr>
      <xdr:spPr bwMode="auto">
        <a:xfrm>
          <a:off x="15171420" y="3017520"/>
          <a:ext cx="167640" cy="14478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220980</xdr:colOff>
      <xdr:row>14</xdr:row>
      <xdr:rowOff>45720</xdr:rowOff>
    </xdr:from>
    <xdr:to>
      <xdr:col>6</xdr:col>
      <xdr:colOff>403860</xdr:colOff>
      <xdr:row>14</xdr:row>
      <xdr:rowOff>236220</xdr:rowOff>
    </xdr:to>
    <xdr:sp macro="" textlink="">
      <xdr:nvSpPr>
        <xdr:cNvPr id="1744" name="Rectangle 27"/>
        <xdr:cNvSpPr>
          <a:spLocks noChangeArrowheads="1"/>
        </xdr:cNvSpPr>
      </xdr:nvSpPr>
      <xdr:spPr bwMode="auto">
        <a:xfrm>
          <a:off x="9029700" y="3284220"/>
          <a:ext cx="182880" cy="190500"/>
        </a:xfrm>
        <a:prstGeom prst="rect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16</xdr:row>
      <xdr:rowOff>22860</xdr:rowOff>
    </xdr:from>
    <xdr:to>
      <xdr:col>6</xdr:col>
      <xdr:colOff>411480</xdr:colOff>
      <xdr:row>16</xdr:row>
      <xdr:rowOff>205740</xdr:rowOff>
    </xdr:to>
    <xdr:sp macro="" textlink="">
      <xdr:nvSpPr>
        <xdr:cNvPr id="1745" name="Rectangle 28"/>
        <xdr:cNvSpPr>
          <a:spLocks noChangeArrowheads="1"/>
        </xdr:cNvSpPr>
      </xdr:nvSpPr>
      <xdr:spPr bwMode="auto">
        <a:xfrm>
          <a:off x="9037320" y="3810000"/>
          <a:ext cx="182880" cy="18288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18</xdr:row>
      <xdr:rowOff>0</xdr:rowOff>
    </xdr:from>
    <xdr:to>
      <xdr:col>6</xdr:col>
      <xdr:colOff>411480</xdr:colOff>
      <xdr:row>18</xdr:row>
      <xdr:rowOff>0</xdr:rowOff>
    </xdr:to>
    <xdr:sp macro="" textlink="">
      <xdr:nvSpPr>
        <xdr:cNvPr id="1746" name="Rectangle 29"/>
        <xdr:cNvSpPr>
          <a:spLocks noChangeArrowheads="1"/>
        </xdr:cNvSpPr>
      </xdr:nvSpPr>
      <xdr:spPr bwMode="auto">
        <a:xfrm>
          <a:off x="9037320" y="4335780"/>
          <a:ext cx="182880" cy="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20</xdr:row>
      <xdr:rowOff>38100</xdr:rowOff>
    </xdr:from>
    <xdr:to>
      <xdr:col>6</xdr:col>
      <xdr:colOff>411480</xdr:colOff>
      <xdr:row>20</xdr:row>
      <xdr:rowOff>220980</xdr:rowOff>
    </xdr:to>
    <xdr:sp macro="" textlink="">
      <xdr:nvSpPr>
        <xdr:cNvPr id="1747" name="Rectangle 30"/>
        <xdr:cNvSpPr>
          <a:spLocks noChangeArrowheads="1"/>
        </xdr:cNvSpPr>
      </xdr:nvSpPr>
      <xdr:spPr bwMode="auto">
        <a:xfrm>
          <a:off x="9037320" y="4922520"/>
          <a:ext cx="182880" cy="182880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22</xdr:row>
      <xdr:rowOff>38100</xdr:rowOff>
    </xdr:from>
    <xdr:to>
      <xdr:col>6</xdr:col>
      <xdr:colOff>411480</xdr:colOff>
      <xdr:row>22</xdr:row>
      <xdr:rowOff>228600</xdr:rowOff>
    </xdr:to>
    <xdr:sp macro="" textlink="">
      <xdr:nvSpPr>
        <xdr:cNvPr id="1748" name="Rectangle 31"/>
        <xdr:cNvSpPr>
          <a:spLocks noChangeArrowheads="1"/>
        </xdr:cNvSpPr>
      </xdr:nvSpPr>
      <xdr:spPr bwMode="auto">
        <a:xfrm>
          <a:off x="9037320" y="5471160"/>
          <a:ext cx="182880" cy="190500"/>
        </a:xfrm>
        <a:prstGeom prst="rect">
          <a:avLst/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23</xdr:row>
      <xdr:rowOff>38100</xdr:rowOff>
    </xdr:from>
    <xdr:to>
      <xdr:col>6</xdr:col>
      <xdr:colOff>411480</xdr:colOff>
      <xdr:row>23</xdr:row>
      <xdr:rowOff>220980</xdr:rowOff>
    </xdr:to>
    <xdr:sp macro="" textlink="">
      <xdr:nvSpPr>
        <xdr:cNvPr id="1749" name="Rectangle 32"/>
        <xdr:cNvSpPr>
          <a:spLocks noChangeArrowheads="1"/>
        </xdr:cNvSpPr>
      </xdr:nvSpPr>
      <xdr:spPr bwMode="auto">
        <a:xfrm>
          <a:off x="9037320" y="5745480"/>
          <a:ext cx="182880" cy="182880"/>
        </a:xfrm>
        <a:prstGeom prst="rect">
          <a:avLst/>
        </a:prstGeom>
        <a:solidFill>
          <a:srgbClr val="FF66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1943100</xdr:colOff>
      <xdr:row>9</xdr:row>
      <xdr:rowOff>0</xdr:rowOff>
    </xdr:from>
    <xdr:to>
      <xdr:col>8</xdr:col>
      <xdr:colOff>1424940</xdr:colOff>
      <xdr:row>9</xdr:row>
      <xdr:rowOff>0</xdr:rowOff>
    </xdr:to>
    <xdr:sp macro="" textlink="">
      <xdr:nvSpPr>
        <xdr:cNvPr id="1750" name="Line 42"/>
        <xdr:cNvSpPr>
          <a:spLocks noChangeShapeType="1"/>
        </xdr:cNvSpPr>
      </xdr:nvSpPr>
      <xdr:spPr bwMode="auto">
        <a:xfrm>
          <a:off x="11269980" y="1965960"/>
          <a:ext cx="2766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68580</xdr:colOff>
      <xdr:row>9</xdr:row>
      <xdr:rowOff>0</xdr:rowOff>
    </xdr:from>
    <xdr:to>
      <xdr:col>11</xdr:col>
      <xdr:colOff>762000</xdr:colOff>
      <xdr:row>9</xdr:row>
      <xdr:rowOff>0</xdr:rowOff>
    </xdr:to>
    <xdr:sp macro="" textlink="">
      <xdr:nvSpPr>
        <xdr:cNvPr id="1751" name="Line 44"/>
        <xdr:cNvSpPr>
          <a:spLocks noChangeShapeType="1"/>
        </xdr:cNvSpPr>
      </xdr:nvSpPr>
      <xdr:spPr bwMode="auto">
        <a:xfrm>
          <a:off x="15948660" y="1965960"/>
          <a:ext cx="6934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3101340</xdr:colOff>
      <xdr:row>6</xdr:row>
      <xdr:rowOff>22860</xdr:rowOff>
    </xdr:from>
    <xdr:to>
      <xdr:col>11</xdr:col>
      <xdr:colOff>1043940</xdr:colOff>
      <xdr:row>6</xdr:row>
      <xdr:rowOff>22860</xdr:rowOff>
    </xdr:to>
    <xdr:sp macro="" textlink="">
      <xdr:nvSpPr>
        <xdr:cNvPr id="1752" name="Line 47"/>
        <xdr:cNvSpPr>
          <a:spLocks noChangeShapeType="1"/>
        </xdr:cNvSpPr>
      </xdr:nvSpPr>
      <xdr:spPr bwMode="auto">
        <a:xfrm>
          <a:off x="12428220" y="1135380"/>
          <a:ext cx="449580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480060</xdr:colOff>
      <xdr:row>43</xdr:row>
      <xdr:rowOff>45720</xdr:rowOff>
    </xdr:from>
    <xdr:to>
      <xdr:col>0</xdr:col>
      <xdr:colOff>601980</xdr:colOff>
      <xdr:row>43</xdr:row>
      <xdr:rowOff>160020</xdr:rowOff>
    </xdr:to>
    <xdr:sp macro="" textlink="">
      <xdr:nvSpPr>
        <xdr:cNvPr id="1075" name="AutoShape 51"/>
        <xdr:cNvSpPr>
          <a:spLocks noChangeArrowheads="1"/>
        </xdr:cNvSpPr>
      </xdr:nvSpPr>
      <xdr:spPr bwMode="auto">
        <a:xfrm>
          <a:off x="480060" y="10942320"/>
          <a:ext cx="121920" cy="114300"/>
        </a:xfrm>
        <a:prstGeom prst="star5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464820</xdr:colOff>
      <xdr:row>45</xdr:row>
      <xdr:rowOff>45720</xdr:rowOff>
    </xdr:from>
    <xdr:to>
      <xdr:col>0</xdr:col>
      <xdr:colOff>586740</xdr:colOff>
      <xdr:row>45</xdr:row>
      <xdr:rowOff>152400</xdr:rowOff>
    </xdr:to>
    <xdr:sp macro="" textlink="">
      <xdr:nvSpPr>
        <xdr:cNvPr id="1076" name="AutoShape 52"/>
        <xdr:cNvSpPr>
          <a:spLocks noChangeArrowheads="1"/>
        </xdr:cNvSpPr>
      </xdr:nvSpPr>
      <xdr:spPr bwMode="auto">
        <a:xfrm>
          <a:off x="464820" y="11452860"/>
          <a:ext cx="121920" cy="106680"/>
        </a:xfrm>
        <a:prstGeom prst="star5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464820</xdr:colOff>
      <xdr:row>44</xdr:row>
      <xdr:rowOff>30480</xdr:rowOff>
    </xdr:from>
    <xdr:to>
      <xdr:col>0</xdr:col>
      <xdr:colOff>586740</xdr:colOff>
      <xdr:row>44</xdr:row>
      <xdr:rowOff>137160</xdr:rowOff>
    </xdr:to>
    <xdr:sp macro="" textlink="">
      <xdr:nvSpPr>
        <xdr:cNvPr id="1077" name="AutoShape 53"/>
        <xdr:cNvSpPr>
          <a:spLocks noChangeArrowheads="1"/>
        </xdr:cNvSpPr>
      </xdr:nvSpPr>
      <xdr:spPr bwMode="auto">
        <a:xfrm>
          <a:off x="464820" y="11178540"/>
          <a:ext cx="121920" cy="106680"/>
        </a:xfrm>
        <a:prstGeom prst="star5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3</xdr:col>
      <xdr:colOff>38100</xdr:colOff>
      <xdr:row>12</xdr:row>
      <xdr:rowOff>53340</xdr:rowOff>
    </xdr:from>
    <xdr:to>
      <xdr:col>3</xdr:col>
      <xdr:colOff>144780</xdr:colOff>
      <xdr:row>12</xdr:row>
      <xdr:rowOff>152400</xdr:rowOff>
    </xdr:to>
    <xdr:sp macro="" textlink="">
      <xdr:nvSpPr>
        <xdr:cNvPr id="1087" name="AutoShape 63"/>
        <xdr:cNvSpPr>
          <a:spLocks noChangeArrowheads="1"/>
        </xdr:cNvSpPr>
      </xdr:nvSpPr>
      <xdr:spPr bwMode="auto">
        <a:xfrm>
          <a:off x="5676900" y="2796540"/>
          <a:ext cx="106680" cy="99060"/>
        </a:xfrm>
        <a:prstGeom prst="star5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1630680</xdr:colOff>
      <xdr:row>9</xdr:row>
      <xdr:rowOff>30480</xdr:rowOff>
    </xdr:from>
    <xdr:to>
      <xdr:col>7</xdr:col>
      <xdr:colOff>1744980</xdr:colOff>
      <xdr:row>9</xdr:row>
      <xdr:rowOff>137160</xdr:rowOff>
    </xdr:to>
    <xdr:sp macro="" textlink="">
      <xdr:nvSpPr>
        <xdr:cNvPr id="1088" name="AutoShape 64"/>
        <xdr:cNvSpPr>
          <a:spLocks noChangeArrowheads="1"/>
        </xdr:cNvSpPr>
      </xdr:nvSpPr>
      <xdr:spPr bwMode="auto">
        <a:xfrm>
          <a:off x="10957560" y="2026920"/>
          <a:ext cx="114300" cy="106680"/>
        </a:xfrm>
        <a:prstGeom prst="star5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480060</xdr:colOff>
      <xdr:row>46</xdr:row>
      <xdr:rowOff>22860</xdr:rowOff>
    </xdr:from>
    <xdr:to>
      <xdr:col>0</xdr:col>
      <xdr:colOff>601980</xdr:colOff>
      <xdr:row>46</xdr:row>
      <xdr:rowOff>129540</xdr:rowOff>
    </xdr:to>
    <xdr:sp macro="" textlink="">
      <xdr:nvSpPr>
        <xdr:cNvPr id="1092" name="AutoShape 68"/>
        <xdr:cNvSpPr>
          <a:spLocks noChangeArrowheads="1"/>
        </xdr:cNvSpPr>
      </xdr:nvSpPr>
      <xdr:spPr bwMode="auto">
        <a:xfrm>
          <a:off x="480060" y="11681460"/>
          <a:ext cx="121920" cy="106680"/>
        </a:xfrm>
        <a:prstGeom prst="star5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548640</xdr:colOff>
      <xdr:row>11</xdr:row>
      <xdr:rowOff>45720</xdr:rowOff>
    </xdr:from>
    <xdr:to>
      <xdr:col>0</xdr:col>
      <xdr:colOff>670560</xdr:colOff>
      <xdr:row>11</xdr:row>
      <xdr:rowOff>160020</xdr:rowOff>
    </xdr:to>
    <xdr:sp macro="" textlink="">
      <xdr:nvSpPr>
        <xdr:cNvPr id="1096" name="AutoShape 72"/>
        <xdr:cNvSpPr>
          <a:spLocks noChangeArrowheads="1"/>
        </xdr:cNvSpPr>
      </xdr:nvSpPr>
      <xdr:spPr bwMode="auto">
        <a:xfrm>
          <a:off x="548640" y="2491740"/>
          <a:ext cx="121920" cy="114300"/>
        </a:xfrm>
        <a:prstGeom prst="star5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9</xdr:col>
      <xdr:colOff>160020</xdr:colOff>
      <xdr:row>9</xdr:row>
      <xdr:rowOff>0</xdr:rowOff>
    </xdr:from>
    <xdr:to>
      <xdr:col>9</xdr:col>
      <xdr:colOff>746760</xdr:colOff>
      <xdr:row>9</xdr:row>
      <xdr:rowOff>0</xdr:rowOff>
    </xdr:to>
    <xdr:sp macro="" textlink="">
      <xdr:nvSpPr>
        <xdr:cNvPr id="1760" name="Line 76"/>
        <xdr:cNvSpPr>
          <a:spLocks noChangeShapeType="1"/>
        </xdr:cNvSpPr>
      </xdr:nvSpPr>
      <xdr:spPr bwMode="auto">
        <a:xfrm>
          <a:off x="14264640" y="1965960"/>
          <a:ext cx="586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800100</xdr:colOff>
      <xdr:row>8</xdr:row>
      <xdr:rowOff>190500</xdr:rowOff>
    </xdr:from>
    <xdr:ext cx="123303" cy="239929"/>
    <xdr:sp macro="" textlink="">
      <xdr:nvSpPr>
        <xdr:cNvPr id="1101" name="Text Box 77"/>
        <xdr:cNvSpPr txBox="1">
          <a:spLocks noChangeArrowheads="1"/>
        </xdr:cNvSpPr>
      </xdr:nvSpPr>
      <xdr:spPr bwMode="auto">
        <a:xfrm>
          <a:off x="14904720" y="1927860"/>
          <a:ext cx="123303" cy="22493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=</a:t>
          </a:r>
        </a:p>
      </xdr:txBody>
    </xdr:sp>
    <xdr:clientData/>
  </xdr:oneCellAnchor>
  <xdr:oneCellAnchor>
    <xdr:from>
      <xdr:col>9</xdr:col>
      <xdr:colOff>0</xdr:colOff>
      <xdr:row>8</xdr:row>
      <xdr:rowOff>190500</xdr:rowOff>
    </xdr:from>
    <xdr:ext cx="123303" cy="239929"/>
    <xdr:sp macro="" textlink="">
      <xdr:nvSpPr>
        <xdr:cNvPr id="1102" name="Text Box 78"/>
        <xdr:cNvSpPr txBox="1">
          <a:spLocks noChangeArrowheads="1"/>
        </xdr:cNvSpPr>
      </xdr:nvSpPr>
      <xdr:spPr bwMode="auto">
        <a:xfrm>
          <a:off x="14104620" y="1927860"/>
          <a:ext cx="123303" cy="22493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=</a:t>
          </a:r>
        </a:p>
      </xdr:txBody>
    </xdr:sp>
    <xdr:clientData/>
  </xdr:oneCellAnchor>
  <xdr:oneCellAnchor>
    <xdr:from>
      <xdr:col>2</xdr:col>
      <xdr:colOff>1257300</xdr:colOff>
      <xdr:row>8</xdr:row>
      <xdr:rowOff>152400</xdr:rowOff>
    </xdr:from>
    <xdr:ext cx="123303" cy="247169"/>
    <xdr:sp macro="" textlink="">
      <xdr:nvSpPr>
        <xdr:cNvPr id="1103" name="Text Box 79"/>
        <xdr:cNvSpPr txBox="1">
          <a:spLocks noChangeArrowheads="1"/>
        </xdr:cNvSpPr>
      </xdr:nvSpPr>
      <xdr:spPr bwMode="auto">
        <a:xfrm>
          <a:off x="5471160" y="1889760"/>
          <a:ext cx="123303" cy="22493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=</a:t>
          </a:r>
        </a:p>
      </xdr:txBody>
    </xdr:sp>
    <xdr:clientData/>
  </xdr:oneCellAnchor>
  <xdr:oneCellAnchor>
    <xdr:from>
      <xdr:col>5</xdr:col>
      <xdr:colOff>556260</xdr:colOff>
      <xdr:row>12</xdr:row>
      <xdr:rowOff>99060</xdr:rowOff>
    </xdr:from>
    <xdr:ext cx="396262" cy="188572"/>
    <xdr:sp macro="" textlink="">
      <xdr:nvSpPr>
        <xdr:cNvPr id="1105" name="Text Box 81"/>
        <xdr:cNvSpPr txBox="1">
          <a:spLocks noChangeArrowheads="1"/>
        </xdr:cNvSpPr>
      </xdr:nvSpPr>
      <xdr:spPr bwMode="auto">
        <a:xfrm>
          <a:off x="8313420" y="2842260"/>
          <a:ext cx="396262" cy="16594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Sq. Ft.</a:t>
          </a:r>
        </a:p>
      </xdr:txBody>
    </xdr:sp>
    <xdr:clientData/>
  </xdr:oneCellAnchor>
  <xdr:oneCellAnchor>
    <xdr:from>
      <xdr:col>7</xdr:col>
      <xdr:colOff>0</xdr:colOff>
      <xdr:row>4</xdr:row>
      <xdr:rowOff>38100</xdr:rowOff>
    </xdr:from>
    <xdr:ext cx="2151549" cy="232431"/>
    <xdr:sp macro="" textlink="">
      <xdr:nvSpPr>
        <xdr:cNvPr id="1107" name="Text Box 83"/>
        <xdr:cNvSpPr txBox="1">
          <a:spLocks noChangeArrowheads="1"/>
        </xdr:cNvSpPr>
      </xdr:nvSpPr>
      <xdr:spPr bwMode="auto">
        <a:xfrm>
          <a:off x="9326880" y="518160"/>
          <a:ext cx="2128660" cy="22493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 Roof Area (Sq. Ft.) =</a:t>
          </a:r>
        </a:p>
      </xdr:txBody>
    </xdr:sp>
    <xdr:clientData/>
  </xdr:oneCellAnchor>
  <xdr:oneCellAnchor>
    <xdr:from>
      <xdr:col>4</xdr:col>
      <xdr:colOff>0</xdr:colOff>
      <xdr:row>8</xdr:row>
      <xdr:rowOff>190500</xdr:rowOff>
    </xdr:from>
    <xdr:ext cx="123303" cy="239929"/>
    <xdr:sp macro="" textlink="">
      <xdr:nvSpPr>
        <xdr:cNvPr id="1113" name="Text Box 89"/>
        <xdr:cNvSpPr txBox="1">
          <a:spLocks noChangeArrowheads="1"/>
        </xdr:cNvSpPr>
      </xdr:nvSpPr>
      <xdr:spPr bwMode="auto">
        <a:xfrm>
          <a:off x="7048500" y="1927860"/>
          <a:ext cx="123303" cy="22493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=</a:t>
          </a:r>
        </a:p>
      </xdr:txBody>
    </xdr:sp>
    <xdr:clientData/>
  </xdr:oneCellAnchor>
  <xdr:twoCellAnchor>
    <xdr:from>
      <xdr:col>1</xdr:col>
      <xdr:colOff>1097280</xdr:colOff>
      <xdr:row>28</xdr:row>
      <xdr:rowOff>15240</xdr:rowOff>
    </xdr:from>
    <xdr:to>
      <xdr:col>4</xdr:col>
      <xdr:colOff>68580</xdr:colOff>
      <xdr:row>37</xdr:row>
      <xdr:rowOff>205740</xdr:rowOff>
    </xdr:to>
    <xdr:graphicFrame macro="">
      <xdr:nvGraphicFramePr>
        <xdr:cNvPr id="1767" name="Chart 9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129540</xdr:colOff>
      <xdr:row>50</xdr:row>
      <xdr:rowOff>30480</xdr:rowOff>
    </xdr:from>
    <xdr:to>
      <xdr:col>11</xdr:col>
      <xdr:colOff>1051560</xdr:colOff>
      <xdr:row>51</xdr:row>
      <xdr:rowOff>38100</xdr:rowOff>
    </xdr:to>
    <xdr:sp macro="" textlink="">
      <xdr:nvSpPr>
        <xdr:cNvPr id="1123" name="Text Box 99"/>
        <xdr:cNvSpPr txBox="1">
          <a:spLocks noChangeArrowheads="1"/>
        </xdr:cNvSpPr>
      </xdr:nvSpPr>
      <xdr:spPr bwMode="auto">
        <a:xfrm>
          <a:off x="12740640" y="12618720"/>
          <a:ext cx="4191000" cy="2590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CRA Energy Calcs Ver.  2.4        Feb 17, 2016</a:t>
          </a:r>
        </a:p>
        <a:p>
          <a:pPr algn="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  Apr 7,  2011</a:t>
          </a:r>
        </a:p>
      </xdr:txBody>
    </xdr:sp>
    <xdr:clientData/>
  </xdr:twoCellAnchor>
  <xdr:twoCellAnchor>
    <xdr:from>
      <xdr:col>6</xdr:col>
      <xdr:colOff>228600</xdr:colOff>
      <xdr:row>21</xdr:row>
      <xdr:rowOff>38100</xdr:rowOff>
    </xdr:from>
    <xdr:to>
      <xdr:col>6</xdr:col>
      <xdr:colOff>411480</xdr:colOff>
      <xdr:row>21</xdr:row>
      <xdr:rowOff>228600</xdr:rowOff>
    </xdr:to>
    <xdr:sp macro="" textlink="">
      <xdr:nvSpPr>
        <xdr:cNvPr id="1769" name="Rectangle 109"/>
        <xdr:cNvSpPr>
          <a:spLocks noChangeArrowheads="1"/>
        </xdr:cNvSpPr>
      </xdr:nvSpPr>
      <xdr:spPr bwMode="auto">
        <a:xfrm>
          <a:off x="9037320" y="5196840"/>
          <a:ext cx="182880" cy="190500"/>
        </a:xfrm>
        <a:prstGeom prst="rect">
          <a:avLst/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899160</xdr:colOff>
      <xdr:row>21</xdr:row>
      <xdr:rowOff>15240</xdr:rowOff>
    </xdr:from>
    <xdr:to>
      <xdr:col>1</xdr:col>
      <xdr:colOff>1021080</xdr:colOff>
      <xdr:row>21</xdr:row>
      <xdr:rowOff>121920</xdr:rowOff>
    </xdr:to>
    <xdr:sp macro="" textlink="">
      <xdr:nvSpPr>
        <xdr:cNvPr id="1136" name="AutoShape 112"/>
        <xdr:cNvSpPr>
          <a:spLocks noChangeArrowheads="1"/>
        </xdr:cNvSpPr>
      </xdr:nvSpPr>
      <xdr:spPr bwMode="auto">
        <a:xfrm>
          <a:off x="1805940" y="5067300"/>
          <a:ext cx="121920" cy="106680"/>
        </a:xfrm>
        <a:prstGeom prst="star5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1473591</xdr:colOff>
      <xdr:row>21</xdr:row>
      <xdr:rowOff>28136</xdr:rowOff>
    </xdr:from>
    <xdr:to>
      <xdr:col>7</xdr:col>
      <xdr:colOff>1587891</xdr:colOff>
      <xdr:row>21</xdr:row>
      <xdr:rowOff>134816</xdr:rowOff>
    </xdr:to>
    <xdr:sp macro="" textlink="">
      <xdr:nvSpPr>
        <xdr:cNvPr id="1137" name="AutoShape 113"/>
        <xdr:cNvSpPr>
          <a:spLocks noChangeArrowheads="1"/>
        </xdr:cNvSpPr>
      </xdr:nvSpPr>
      <xdr:spPr bwMode="auto">
        <a:xfrm>
          <a:off x="10799299" y="5092505"/>
          <a:ext cx="114300" cy="106680"/>
        </a:xfrm>
        <a:prstGeom prst="star5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228600</xdr:colOff>
      <xdr:row>18</xdr:row>
      <xdr:rowOff>38100</xdr:rowOff>
    </xdr:from>
    <xdr:to>
      <xdr:col>6</xdr:col>
      <xdr:colOff>411480</xdr:colOff>
      <xdr:row>18</xdr:row>
      <xdr:rowOff>220980</xdr:rowOff>
    </xdr:to>
    <xdr:sp macro="" textlink="">
      <xdr:nvSpPr>
        <xdr:cNvPr id="1772" name="Rectangle 118"/>
        <xdr:cNvSpPr>
          <a:spLocks noChangeArrowheads="1"/>
        </xdr:cNvSpPr>
      </xdr:nvSpPr>
      <xdr:spPr bwMode="auto">
        <a:xfrm>
          <a:off x="9037320" y="4373880"/>
          <a:ext cx="182880" cy="182880"/>
        </a:xfrm>
        <a:prstGeom prst="rect">
          <a:avLst/>
        </a:prstGeom>
        <a:solidFill>
          <a:srgbClr val="33CC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17</xdr:row>
      <xdr:rowOff>22860</xdr:rowOff>
    </xdr:from>
    <xdr:to>
      <xdr:col>6</xdr:col>
      <xdr:colOff>411480</xdr:colOff>
      <xdr:row>17</xdr:row>
      <xdr:rowOff>205740</xdr:rowOff>
    </xdr:to>
    <xdr:sp macro="" textlink="">
      <xdr:nvSpPr>
        <xdr:cNvPr id="1773" name="Rectangle 120"/>
        <xdr:cNvSpPr>
          <a:spLocks noChangeArrowheads="1"/>
        </xdr:cNvSpPr>
      </xdr:nvSpPr>
      <xdr:spPr bwMode="auto">
        <a:xfrm>
          <a:off x="9037320" y="4084320"/>
          <a:ext cx="182880" cy="18288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15</xdr:row>
      <xdr:rowOff>22860</xdr:rowOff>
    </xdr:from>
    <xdr:to>
      <xdr:col>6</xdr:col>
      <xdr:colOff>411480</xdr:colOff>
      <xdr:row>15</xdr:row>
      <xdr:rowOff>205740</xdr:rowOff>
    </xdr:to>
    <xdr:sp macro="" textlink="">
      <xdr:nvSpPr>
        <xdr:cNvPr id="1774" name="Rectangle 122"/>
        <xdr:cNvSpPr>
          <a:spLocks noChangeArrowheads="1"/>
        </xdr:cNvSpPr>
      </xdr:nvSpPr>
      <xdr:spPr bwMode="auto">
        <a:xfrm>
          <a:off x="9037320" y="3535680"/>
          <a:ext cx="182880" cy="18288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19</xdr:row>
      <xdr:rowOff>38100</xdr:rowOff>
    </xdr:from>
    <xdr:to>
      <xdr:col>6</xdr:col>
      <xdr:colOff>411480</xdr:colOff>
      <xdr:row>19</xdr:row>
      <xdr:rowOff>220980</xdr:rowOff>
    </xdr:to>
    <xdr:sp macro="" textlink="">
      <xdr:nvSpPr>
        <xdr:cNvPr id="1775" name="Rectangle 124"/>
        <xdr:cNvSpPr>
          <a:spLocks noChangeArrowheads="1"/>
        </xdr:cNvSpPr>
      </xdr:nvSpPr>
      <xdr:spPr bwMode="auto">
        <a:xfrm>
          <a:off x="9037320" y="4648200"/>
          <a:ext cx="182880" cy="18288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617220</xdr:colOff>
      <xdr:row>14</xdr:row>
      <xdr:rowOff>38100</xdr:rowOff>
    </xdr:from>
    <xdr:to>
      <xdr:col>0</xdr:col>
      <xdr:colOff>807720</xdr:colOff>
      <xdr:row>14</xdr:row>
      <xdr:rowOff>228600</xdr:rowOff>
    </xdr:to>
    <xdr:sp macro="" textlink="">
      <xdr:nvSpPr>
        <xdr:cNvPr id="1776" name="Rectangle 126"/>
        <xdr:cNvSpPr>
          <a:spLocks noChangeArrowheads="1"/>
        </xdr:cNvSpPr>
      </xdr:nvSpPr>
      <xdr:spPr bwMode="auto">
        <a:xfrm>
          <a:off x="617220" y="3276600"/>
          <a:ext cx="190500" cy="190500"/>
        </a:xfrm>
        <a:prstGeom prst="rect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624840</xdr:colOff>
      <xdr:row>23</xdr:row>
      <xdr:rowOff>30480</xdr:rowOff>
    </xdr:from>
    <xdr:to>
      <xdr:col>0</xdr:col>
      <xdr:colOff>815340</xdr:colOff>
      <xdr:row>23</xdr:row>
      <xdr:rowOff>213360</xdr:rowOff>
    </xdr:to>
    <xdr:sp macro="" textlink="">
      <xdr:nvSpPr>
        <xdr:cNvPr id="1777" name="Rectangle 127"/>
        <xdr:cNvSpPr>
          <a:spLocks noChangeArrowheads="1"/>
        </xdr:cNvSpPr>
      </xdr:nvSpPr>
      <xdr:spPr bwMode="auto">
        <a:xfrm>
          <a:off x="624840" y="5737860"/>
          <a:ext cx="190500" cy="182880"/>
        </a:xfrm>
        <a:prstGeom prst="rect">
          <a:avLst/>
        </a:prstGeom>
        <a:solidFill>
          <a:srgbClr val="FF66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624840</xdr:colOff>
      <xdr:row>21</xdr:row>
      <xdr:rowOff>22860</xdr:rowOff>
    </xdr:from>
    <xdr:to>
      <xdr:col>0</xdr:col>
      <xdr:colOff>815340</xdr:colOff>
      <xdr:row>21</xdr:row>
      <xdr:rowOff>213360</xdr:rowOff>
    </xdr:to>
    <xdr:sp macro="" textlink="">
      <xdr:nvSpPr>
        <xdr:cNvPr id="1778" name="Rectangle 128"/>
        <xdr:cNvSpPr>
          <a:spLocks noChangeArrowheads="1"/>
        </xdr:cNvSpPr>
      </xdr:nvSpPr>
      <xdr:spPr bwMode="auto">
        <a:xfrm>
          <a:off x="624840" y="5181600"/>
          <a:ext cx="190500" cy="190500"/>
        </a:xfrm>
        <a:prstGeom prst="rect">
          <a:avLst/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624840</xdr:colOff>
      <xdr:row>18</xdr:row>
      <xdr:rowOff>22860</xdr:rowOff>
    </xdr:from>
    <xdr:to>
      <xdr:col>0</xdr:col>
      <xdr:colOff>815340</xdr:colOff>
      <xdr:row>18</xdr:row>
      <xdr:rowOff>205740</xdr:rowOff>
    </xdr:to>
    <xdr:sp macro="" textlink="">
      <xdr:nvSpPr>
        <xdr:cNvPr id="1779" name="Rectangle 129"/>
        <xdr:cNvSpPr>
          <a:spLocks noChangeArrowheads="1"/>
        </xdr:cNvSpPr>
      </xdr:nvSpPr>
      <xdr:spPr bwMode="auto">
        <a:xfrm>
          <a:off x="624840" y="4358640"/>
          <a:ext cx="190500" cy="182880"/>
        </a:xfrm>
        <a:prstGeom prst="rect">
          <a:avLst/>
        </a:prstGeom>
        <a:solidFill>
          <a:srgbClr val="33CC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624840</xdr:colOff>
      <xdr:row>17</xdr:row>
      <xdr:rowOff>15240</xdr:rowOff>
    </xdr:from>
    <xdr:to>
      <xdr:col>0</xdr:col>
      <xdr:colOff>815340</xdr:colOff>
      <xdr:row>17</xdr:row>
      <xdr:rowOff>198120</xdr:rowOff>
    </xdr:to>
    <xdr:sp macro="" textlink="">
      <xdr:nvSpPr>
        <xdr:cNvPr id="1780" name="Rectangle 130"/>
        <xdr:cNvSpPr>
          <a:spLocks noChangeArrowheads="1"/>
        </xdr:cNvSpPr>
      </xdr:nvSpPr>
      <xdr:spPr bwMode="auto">
        <a:xfrm>
          <a:off x="624840" y="4076700"/>
          <a:ext cx="190500" cy="18288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624840</xdr:colOff>
      <xdr:row>15</xdr:row>
      <xdr:rowOff>15240</xdr:rowOff>
    </xdr:from>
    <xdr:to>
      <xdr:col>0</xdr:col>
      <xdr:colOff>815340</xdr:colOff>
      <xdr:row>15</xdr:row>
      <xdr:rowOff>198120</xdr:rowOff>
    </xdr:to>
    <xdr:sp macro="" textlink="">
      <xdr:nvSpPr>
        <xdr:cNvPr id="1781" name="Rectangle 131"/>
        <xdr:cNvSpPr>
          <a:spLocks noChangeArrowheads="1"/>
        </xdr:cNvSpPr>
      </xdr:nvSpPr>
      <xdr:spPr bwMode="auto">
        <a:xfrm>
          <a:off x="624840" y="3528060"/>
          <a:ext cx="190500" cy="18288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114300</xdr:colOff>
      <xdr:row>12</xdr:row>
      <xdr:rowOff>38100</xdr:rowOff>
    </xdr:from>
    <xdr:ext cx="104067" cy="195503"/>
    <xdr:sp macro="" textlink="">
      <xdr:nvSpPr>
        <xdr:cNvPr id="1160" name="Text Box 136"/>
        <xdr:cNvSpPr txBox="1">
          <a:spLocks noChangeArrowheads="1"/>
        </xdr:cNvSpPr>
      </xdr:nvSpPr>
      <xdr:spPr bwMode="auto">
        <a:xfrm>
          <a:off x="5753100" y="2745441"/>
          <a:ext cx="104067" cy="19550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oneCellAnchor>
  <xdr:oneCellAnchor>
    <xdr:from>
      <xdr:col>1</xdr:col>
      <xdr:colOff>1013460</xdr:colOff>
      <xdr:row>21</xdr:row>
      <xdr:rowOff>38100</xdr:rowOff>
    </xdr:from>
    <xdr:ext cx="104067" cy="195503"/>
    <xdr:sp macro="" textlink="">
      <xdr:nvSpPr>
        <xdr:cNvPr id="1161" name="Text Box 137"/>
        <xdr:cNvSpPr txBox="1">
          <a:spLocks noChangeArrowheads="1"/>
        </xdr:cNvSpPr>
      </xdr:nvSpPr>
      <xdr:spPr bwMode="auto">
        <a:xfrm>
          <a:off x="1918895" y="5228665"/>
          <a:ext cx="104067" cy="19550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oneCellAnchor>
  <xdr:oneCellAnchor>
    <xdr:from>
      <xdr:col>7</xdr:col>
      <xdr:colOff>1606647</xdr:colOff>
      <xdr:row>21</xdr:row>
      <xdr:rowOff>37514</xdr:rowOff>
    </xdr:from>
    <xdr:ext cx="104067" cy="195503"/>
    <xdr:sp macro="" textlink="">
      <xdr:nvSpPr>
        <xdr:cNvPr id="1162" name="Text Box 138"/>
        <xdr:cNvSpPr txBox="1">
          <a:spLocks noChangeArrowheads="1"/>
        </xdr:cNvSpPr>
      </xdr:nvSpPr>
      <xdr:spPr bwMode="auto">
        <a:xfrm>
          <a:off x="10929941" y="5228079"/>
          <a:ext cx="104067" cy="19550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oneCellAnchor>
  <xdr:oneCellAnchor>
    <xdr:from>
      <xdr:col>7</xdr:col>
      <xdr:colOff>1775460</xdr:colOff>
      <xdr:row>9</xdr:row>
      <xdr:rowOff>38100</xdr:rowOff>
    </xdr:from>
    <xdr:ext cx="104067" cy="195503"/>
    <xdr:sp macro="" textlink="">
      <xdr:nvSpPr>
        <xdr:cNvPr id="1163" name="Text Box 139"/>
        <xdr:cNvSpPr txBox="1">
          <a:spLocks noChangeArrowheads="1"/>
        </xdr:cNvSpPr>
      </xdr:nvSpPr>
      <xdr:spPr bwMode="auto">
        <a:xfrm>
          <a:off x="11098754" y="2010335"/>
          <a:ext cx="104067" cy="19550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oneCellAnchor>
  <xdr:oneCellAnchor>
    <xdr:from>
      <xdr:col>0</xdr:col>
      <xdr:colOff>708660</xdr:colOff>
      <xdr:row>11</xdr:row>
      <xdr:rowOff>99060</xdr:rowOff>
    </xdr:from>
    <xdr:ext cx="104067" cy="195503"/>
    <xdr:sp macro="" textlink="">
      <xdr:nvSpPr>
        <xdr:cNvPr id="1164" name="Text Box 140"/>
        <xdr:cNvSpPr txBox="1">
          <a:spLocks noChangeArrowheads="1"/>
        </xdr:cNvSpPr>
      </xdr:nvSpPr>
      <xdr:spPr bwMode="auto">
        <a:xfrm>
          <a:off x="708660" y="2519531"/>
          <a:ext cx="104067" cy="19550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oneCellAnchor>
  <xdr:twoCellAnchor>
    <xdr:from>
      <xdr:col>9</xdr:col>
      <xdr:colOff>0</xdr:colOff>
      <xdr:row>23</xdr:row>
      <xdr:rowOff>15240</xdr:rowOff>
    </xdr:from>
    <xdr:to>
      <xdr:col>9</xdr:col>
      <xdr:colOff>114300</xdr:colOff>
      <xdr:row>23</xdr:row>
      <xdr:rowOff>121920</xdr:rowOff>
    </xdr:to>
    <xdr:sp macro="" textlink="">
      <xdr:nvSpPr>
        <xdr:cNvPr id="1165" name="AutoShape 141"/>
        <xdr:cNvSpPr>
          <a:spLocks noChangeArrowheads="1"/>
        </xdr:cNvSpPr>
      </xdr:nvSpPr>
      <xdr:spPr bwMode="auto">
        <a:xfrm>
          <a:off x="14104620" y="5577840"/>
          <a:ext cx="114300" cy="106680"/>
        </a:xfrm>
        <a:prstGeom prst="star5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/>
        <a:lstStyle/>
        <a:p>
          <a:endParaRPr lang="en-US"/>
        </a:p>
      </xdr:txBody>
    </xdr:sp>
    <xdr:clientData/>
  </xdr:twoCellAnchor>
  <xdr:oneCellAnchor>
    <xdr:from>
      <xdr:col>9</xdr:col>
      <xdr:colOff>99060</xdr:colOff>
      <xdr:row>23</xdr:row>
      <xdr:rowOff>38100</xdr:rowOff>
    </xdr:from>
    <xdr:ext cx="104067" cy="195503"/>
    <xdr:sp macro="" textlink="">
      <xdr:nvSpPr>
        <xdr:cNvPr id="1166" name="Text Box 142"/>
        <xdr:cNvSpPr txBox="1">
          <a:spLocks noChangeArrowheads="1"/>
        </xdr:cNvSpPr>
      </xdr:nvSpPr>
      <xdr:spPr bwMode="auto">
        <a:xfrm>
          <a:off x="14200542" y="5784476"/>
          <a:ext cx="104067" cy="19550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oneCellAnchor>
  <xdr:twoCellAnchor>
    <xdr:from>
      <xdr:col>0</xdr:col>
      <xdr:colOff>480060</xdr:colOff>
      <xdr:row>47</xdr:row>
      <xdr:rowOff>22860</xdr:rowOff>
    </xdr:from>
    <xdr:to>
      <xdr:col>0</xdr:col>
      <xdr:colOff>601980</xdr:colOff>
      <xdr:row>47</xdr:row>
      <xdr:rowOff>129540</xdr:rowOff>
    </xdr:to>
    <xdr:sp macro="" textlink="">
      <xdr:nvSpPr>
        <xdr:cNvPr id="1169" name="AutoShape 145"/>
        <xdr:cNvSpPr>
          <a:spLocks noChangeArrowheads="1"/>
        </xdr:cNvSpPr>
      </xdr:nvSpPr>
      <xdr:spPr bwMode="auto">
        <a:xfrm>
          <a:off x="480060" y="11955780"/>
          <a:ext cx="121920" cy="106680"/>
        </a:xfrm>
        <a:prstGeom prst="star5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/>
        <a:lstStyle/>
        <a:p>
          <a:endParaRPr lang="en-US"/>
        </a:p>
      </xdr:txBody>
    </xdr:sp>
    <xdr:clientData/>
  </xdr:twoCellAnchor>
  <xdr:oneCellAnchor>
    <xdr:from>
      <xdr:col>0</xdr:col>
      <xdr:colOff>708660</xdr:colOff>
      <xdr:row>43</xdr:row>
      <xdr:rowOff>60960</xdr:rowOff>
    </xdr:from>
    <xdr:ext cx="104067" cy="195503"/>
    <xdr:sp macro="" textlink="">
      <xdr:nvSpPr>
        <xdr:cNvPr id="1171" name="Text Box 147"/>
        <xdr:cNvSpPr txBox="1">
          <a:spLocks noChangeArrowheads="1"/>
        </xdr:cNvSpPr>
      </xdr:nvSpPr>
      <xdr:spPr bwMode="auto">
        <a:xfrm>
          <a:off x="708660" y="10944113"/>
          <a:ext cx="104067" cy="19550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oneCellAnchor>
  <xdr:oneCellAnchor>
    <xdr:from>
      <xdr:col>0</xdr:col>
      <xdr:colOff>708660</xdr:colOff>
      <xdr:row>44</xdr:row>
      <xdr:rowOff>38100</xdr:rowOff>
    </xdr:from>
    <xdr:ext cx="104067" cy="195503"/>
    <xdr:sp macro="" textlink="">
      <xdr:nvSpPr>
        <xdr:cNvPr id="1172" name="Text Box 148"/>
        <xdr:cNvSpPr txBox="1">
          <a:spLocks noChangeArrowheads="1"/>
        </xdr:cNvSpPr>
      </xdr:nvSpPr>
      <xdr:spPr bwMode="auto">
        <a:xfrm>
          <a:off x="708660" y="11172265"/>
          <a:ext cx="104067" cy="19550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oneCellAnchor>
  <xdr:oneCellAnchor>
    <xdr:from>
      <xdr:col>0</xdr:col>
      <xdr:colOff>708660</xdr:colOff>
      <xdr:row>45</xdr:row>
      <xdr:rowOff>38100</xdr:rowOff>
    </xdr:from>
    <xdr:ext cx="104067" cy="195503"/>
    <xdr:sp macro="" textlink="">
      <xdr:nvSpPr>
        <xdr:cNvPr id="1173" name="Text Box 149"/>
        <xdr:cNvSpPr txBox="1">
          <a:spLocks noChangeArrowheads="1"/>
        </xdr:cNvSpPr>
      </xdr:nvSpPr>
      <xdr:spPr bwMode="auto">
        <a:xfrm>
          <a:off x="708660" y="11432241"/>
          <a:ext cx="104067" cy="19550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oneCellAnchor>
  <xdr:oneCellAnchor>
    <xdr:from>
      <xdr:col>0</xdr:col>
      <xdr:colOff>708660</xdr:colOff>
      <xdr:row>46</xdr:row>
      <xdr:rowOff>38100</xdr:rowOff>
    </xdr:from>
    <xdr:ext cx="104067" cy="195503"/>
    <xdr:sp macro="" textlink="">
      <xdr:nvSpPr>
        <xdr:cNvPr id="1174" name="Text Box 150"/>
        <xdr:cNvSpPr txBox="1">
          <a:spLocks noChangeArrowheads="1"/>
        </xdr:cNvSpPr>
      </xdr:nvSpPr>
      <xdr:spPr bwMode="auto">
        <a:xfrm>
          <a:off x="708660" y="11683253"/>
          <a:ext cx="104067" cy="19550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oneCellAnchor>
  <xdr:oneCellAnchor>
    <xdr:from>
      <xdr:col>0</xdr:col>
      <xdr:colOff>708660</xdr:colOff>
      <xdr:row>47</xdr:row>
      <xdr:rowOff>38100</xdr:rowOff>
    </xdr:from>
    <xdr:ext cx="104067" cy="195503"/>
    <xdr:sp macro="" textlink="">
      <xdr:nvSpPr>
        <xdr:cNvPr id="1175" name="Text Box 151"/>
        <xdr:cNvSpPr txBox="1">
          <a:spLocks noChangeArrowheads="1"/>
        </xdr:cNvSpPr>
      </xdr:nvSpPr>
      <xdr:spPr bwMode="auto">
        <a:xfrm>
          <a:off x="708660" y="11961159"/>
          <a:ext cx="104067" cy="19550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0.109</cdr:x>
      <cdr:y>0.2922</cdr:y>
    </cdr:from>
    <cdr:to>
      <cdr:x>0.1321</cdr:x>
      <cdr:y>0.41951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2687" y="696595"/>
          <a:ext cx="145225" cy="3046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0.109</cdr:x>
      <cdr:y>0.44602</cdr:y>
    </cdr:from>
    <cdr:to>
      <cdr:x>0.1321</cdr:x>
      <cdr:y>0.57333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2687" y="1064641"/>
          <a:ext cx="145225" cy="3046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0.12448</cdr:x>
      <cdr:y>0.53081</cdr:y>
    </cdr:from>
    <cdr:to>
      <cdr:x>0.14758</cdr:x>
      <cdr:y>0.65812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0019" y="1267524"/>
          <a:ext cx="145226" cy="3046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0.109</cdr:x>
      <cdr:y>0.5535</cdr:y>
    </cdr:from>
    <cdr:to>
      <cdr:x>0.1321</cdr:x>
      <cdr:y>0.68081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2687" y="1321816"/>
          <a:ext cx="145225" cy="3046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0.109</cdr:x>
      <cdr:y>0.58551</cdr:y>
    </cdr:from>
    <cdr:to>
      <cdr:x>0.1321</cdr:x>
      <cdr:y>0.71282</cdr:y>
    </cdr:to>
    <cdr:sp macro="" textlink="">
      <cdr:nvSpPr>
        <cdr:cNvPr id="2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2687" y="1398397"/>
          <a:ext cx="145225" cy="3046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0.109</cdr:x>
      <cdr:y>0.6125</cdr:y>
    </cdr:from>
    <cdr:to>
      <cdr:x>0.1321</cdr:x>
      <cdr:y>0.73981</cdr:y>
    </cdr:to>
    <cdr:sp macro="" textlink="">
      <cdr:nvSpPr>
        <cdr:cNvPr id="20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2687" y="1462977"/>
          <a:ext cx="145225" cy="3046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0.109</cdr:x>
      <cdr:y>0.64403</cdr:y>
    </cdr:from>
    <cdr:to>
      <cdr:x>0.1321</cdr:x>
      <cdr:y>0.77134</cdr:y>
    </cdr:to>
    <cdr:sp macro="" textlink="">
      <cdr:nvSpPr>
        <cdr:cNvPr id="205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2687" y="1538415"/>
          <a:ext cx="145225" cy="3046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71"/>
  <sheetViews>
    <sheetView tabSelected="1" zoomScale="40" zoomScaleNormal="40" workbookViewId="0">
      <selection sqref="A1:M52"/>
    </sheetView>
  </sheetViews>
  <sheetFormatPr defaultColWidth="21.1796875" defaultRowHeight="19.8" x14ac:dyDescent="0.25"/>
  <cols>
    <col min="1" max="1" width="10.81640625" style="43" customWidth="1"/>
    <col min="2" max="2" width="39.453125" style="43" customWidth="1"/>
    <col min="3" max="3" width="17" style="43" customWidth="1"/>
    <col min="4" max="4" width="16.81640625" style="45" customWidth="1"/>
    <col min="5" max="5" width="8.453125" style="45" customWidth="1"/>
    <col min="6" max="6" width="12.54296875" style="43" customWidth="1"/>
    <col min="7" max="7" width="6.1796875" style="43" customWidth="1"/>
    <col min="8" max="8" width="39.1796875" style="43" customWidth="1"/>
    <col min="9" max="9" width="17.81640625" style="43" customWidth="1"/>
    <col min="10" max="10" width="12" style="43" customWidth="1"/>
    <col min="11" max="11" width="9.1796875" style="43" customWidth="1"/>
    <col min="12" max="12" width="13.36328125" style="43" customWidth="1"/>
    <col min="13" max="13" width="3.1796875" style="43" customWidth="1"/>
    <col min="14" max="14" width="10.54296875" style="43" customWidth="1"/>
    <col min="15" max="15" width="32" style="45" customWidth="1"/>
    <col min="16" max="16" width="32.1796875" style="43" customWidth="1"/>
    <col min="17" max="158" width="13.08984375" style="43" customWidth="1"/>
    <col min="159" max="16384" width="21.1796875" style="43"/>
  </cols>
  <sheetData>
    <row r="1" spans="1:16" ht="55.2" customHeight="1" x14ac:dyDescent="0.25">
      <c r="B1" s="147" t="s">
        <v>72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3" spans="1:16" ht="24.6" x14ac:dyDescent="0.25">
      <c r="B3" s="44" t="s">
        <v>63</v>
      </c>
      <c r="I3" s="46"/>
      <c r="J3" s="47" t="s">
        <v>21</v>
      </c>
      <c r="K3" s="48" t="s">
        <v>68</v>
      </c>
      <c r="L3" s="46"/>
    </row>
    <row r="4" spans="1:16" ht="12.6" customHeight="1" x14ac:dyDescent="0.25">
      <c r="A4" s="49"/>
      <c r="B4" s="49"/>
      <c r="C4" s="49"/>
      <c r="D4" s="50"/>
      <c r="E4" s="50"/>
      <c r="F4" s="49"/>
      <c r="G4" s="49"/>
      <c r="H4" s="49"/>
      <c r="I4" s="40"/>
      <c r="J4" s="46"/>
      <c r="K4" s="46"/>
      <c r="L4" s="51"/>
      <c r="M4" s="49"/>
      <c r="N4" s="49"/>
    </row>
    <row r="5" spans="1:16" s="54" customFormat="1" ht="25.2" x14ac:dyDescent="0.25">
      <c r="A5" s="52"/>
      <c r="B5" s="53" t="s">
        <v>57</v>
      </c>
      <c r="D5" s="55"/>
      <c r="E5" s="55"/>
      <c r="F5" s="52"/>
      <c r="G5" s="52"/>
      <c r="H5" s="56">
        <f>SUM(I15:I17)</f>
        <v>1319.5</v>
      </c>
      <c r="I5" s="57"/>
      <c r="J5" s="58"/>
      <c r="K5" s="47" t="s">
        <v>13</v>
      </c>
      <c r="L5" s="59">
        <v>987.83</v>
      </c>
      <c r="M5" s="52"/>
      <c r="N5" s="52"/>
    </row>
    <row r="6" spans="1:16" s="54" customFormat="1" ht="25.2" x14ac:dyDescent="0.25">
      <c r="A6" s="52"/>
      <c r="B6" s="60" t="s">
        <v>9</v>
      </c>
      <c r="D6" s="55"/>
      <c r="E6" s="55"/>
      <c r="F6" s="52"/>
      <c r="G6" s="52"/>
      <c r="I6" s="57"/>
      <c r="J6" s="58"/>
      <c r="K6" s="47" t="s">
        <v>14</v>
      </c>
      <c r="L6" s="61">
        <v>569.74</v>
      </c>
      <c r="M6" s="52"/>
      <c r="N6" s="52"/>
    </row>
    <row r="7" spans="1:16" s="54" customFormat="1" ht="23.4" customHeight="1" x14ac:dyDescent="0.25">
      <c r="A7" s="52"/>
      <c r="B7" s="62"/>
      <c r="D7" s="55"/>
      <c r="E7" s="55"/>
      <c r="F7" s="52"/>
      <c r="G7" s="52"/>
      <c r="I7" s="57"/>
      <c r="J7" s="58"/>
      <c r="K7" s="63" t="s">
        <v>15</v>
      </c>
      <c r="L7" s="64">
        <f>SUM(L5:L6)</f>
        <v>1557.5700000000002</v>
      </c>
      <c r="M7" s="52"/>
      <c r="N7" s="52"/>
      <c r="O7" s="65"/>
    </row>
    <row r="8" spans="1:16" ht="23.4" customHeight="1" thickBot="1" x14ac:dyDescent="0.3">
      <c r="A8" s="40"/>
      <c r="B8" s="66" t="s">
        <v>24</v>
      </c>
      <c r="C8" s="40"/>
      <c r="D8" s="41"/>
      <c r="E8" s="41"/>
      <c r="F8" s="40"/>
      <c r="G8" s="40"/>
      <c r="H8" s="67"/>
      <c r="I8" s="40"/>
      <c r="J8" s="40"/>
      <c r="K8" s="40"/>
      <c r="L8" s="40"/>
      <c r="M8" s="49"/>
      <c r="N8" s="49"/>
    </row>
    <row r="9" spans="1:16" ht="20.399999999999999" thickTop="1" x14ac:dyDescent="0.25">
      <c r="A9" s="40"/>
      <c r="B9" s="68"/>
      <c r="C9" s="69" t="s">
        <v>29</v>
      </c>
      <c r="D9" s="70">
        <f>I18</f>
        <v>452.8</v>
      </c>
      <c r="E9" s="167">
        <f>PRODUCT(D9,1/D10,100)</f>
        <v>22.89180990899899</v>
      </c>
      <c r="F9" s="169" t="s">
        <v>10</v>
      </c>
      <c r="G9" s="46"/>
      <c r="H9" s="71"/>
      <c r="I9" s="72" t="s">
        <v>23</v>
      </c>
      <c r="J9" s="73">
        <f>L26</f>
        <v>22827.136737999997</v>
      </c>
      <c r="K9" s="165">
        <f>PRODUCT(L26/L7)</f>
        <v>14.655608889488109</v>
      </c>
      <c r="L9" s="74" t="s">
        <v>1</v>
      </c>
      <c r="M9" s="49"/>
      <c r="N9" s="49"/>
    </row>
    <row r="10" spans="1:16" ht="20.399999999999999" thickBot="1" x14ac:dyDescent="0.3">
      <c r="A10" s="75"/>
      <c r="B10" s="76"/>
      <c r="C10" s="77" t="s">
        <v>30</v>
      </c>
      <c r="D10" s="78">
        <f>SUM(I18:I19)</f>
        <v>1978</v>
      </c>
      <c r="E10" s="168"/>
      <c r="F10" s="170"/>
      <c r="G10" s="79"/>
      <c r="H10" s="80"/>
      <c r="I10" s="81" t="s">
        <v>18</v>
      </c>
      <c r="J10" s="82">
        <f>L7</f>
        <v>1557.5700000000002</v>
      </c>
      <c r="K10" s="166"/>
      <c r="L10" s="83" t="s">
        <v>12</v>
      </c>
      <c r="M10" s="49"/>
      <c r="N10" s="49"/>
    </row>
    <row r="11" spans="1:16" ht="15" customHeight="1" thickTop="1" x14ac:dyDescent="0.25">
      <c r="A11" s="40"/>
      <c r="B11" s="84"/>
      <c r="C11" s="85"/>
      <c r="D11" s="86"/>
      <c r="E11" s="3"/>
      <c r="F11" s="4"/>
      <c r="G11" s="79"/>
      <c r="H11" s="87"/>
      <c r="I11" s="85"/>
      <c r="J11" s="88"/>
      <c r="K11" s="5"/>
      <c r="L11" s="89"/>
      <c r="M11" s="49"/>
      <c r="N11" s="49"/>
    </row>
    <row r="12" spans="1:16" ht="22.8" x14ac:dyDescent="0.25">
      <c r="A12" s="40"/>
      <c r="B12" s="90" t="s">
        <v>26</v>
      </c>
      <c r="C12" s="40"/>
      <c r="D12" s="41"/>
      <c r="E12" s="41"/>
      <c r="F12" s="40"/>
      <c r="G12" s="91"/>
      <c r="H12" s="90" t="s">
        <v>25</v>
      </c>
      <c r="I12" s="40"/>
      <c r="J12" s="40"/>
      <c r="K12" s="40"/>
      <c r="L12" s="40"/>
      <c r="M12" s="49"/>
      <c r="N12" s="49"/>
    </row>
    <row r="13" spans="1:16" ht="20.399999999999999" thickBot="1" x14ac:dyDescent="0.3">
      <c r="A13" s="46"/>
      <c r="C13" s="40"/>
      <c r="E13" s="92" t="s">
        <v>35</v>
      </c>
      <c r="F13" s="93">
        <f>PRODUCT(D10,0.15)</f>
        <v>296.7</v>
      </c>
      <c r="G13" s="40"/>
      <c r="I13" s="94"/>
      <c r="J13" s="95"/>
      <c r="K13" s="96"/>
      <c r="L13" s="40"/>
      <c r="M13" s="49"/>
      <c r="N13" s="49"/>
    </row>
    <row r="14" spans="1:16" s="97" customFormat="1" ht="21.6" customHeight="1" thickTop="1" thickBot="1" x14ac:dyDescent="0.3">
      <c r="A14" s="66"/>
      <c r="B14" s="9" t="s">
        <v>16</v>
      </c>
      <c r="C14" s="10" t="s">
        <v>3</v>
      </c>
      <c r="D14" s="10" t="s">
        <v>0</v>
      </c>
      <c r="E14" s="10" t="s">
        <v>20</v>
      </c>
      <c r="F14" s="11" t="s">
        <v>1</v>
      </c>
      <c r="G14" s="66"/>
      <c r="H14" s="9" t="s">
        <v>16</v>
      </c>
      <c r="I14" s="10" t="s">
        <v>3</v>
      </c>
      <c r="J14" s="10" t="s">
        <v>0</v>
      </c>
      <c r="K14" s="10" t="s">
        <v>20</v>
      </c>
      <c r="L14" s="11" t="s">
        <v>1</v>
      </c>
      <c r="M14" s="62"/>
      <c r="N14" s="62"/>
      <c r="O14" s="97" t="s">
        <v>31</v>
      </c>
      <c r="P14" s="97" t="s">
        <v>32</v>
      </c>
    </row>
    <row r="15" spans="1:16" ht="21.6" customHeight="1" thickTop="1" x14ac:dyDescent="0.25">
      <c r="A15" s="40"/>
      <c r="B15" s="12" t="s">
        <v>28</v>
      </c>
      <c r="C15" s="98">
        <f>PRODUCT(H5,0.01)</f>
        <v>13.195</v>
      </c>
      <c r="D15" s="99">
        <v>0.6</v>
      </c>
      <c r="E15" s="100">
        <v>70</v>
      </c>
      <c r="F15" s="16">
        <f t="shared" ref="F15:F23" si="0">PRODUCT(C15:E15)</f>
        <v>554.18999999999994</v>
      </c>
      <c r="G15" s="40"/>
      <c r="H15" s="12" t="s">
        <v>2</v>
      </c>
      <c r="I15" s="13">
        <v>0</v>
      </c>
      <c r="J15" s="14">
        <v>0.33</v>
      </c>
      <c r="K15" s="15">
        <v>70</v>
      </c>
      <c r="L15" s="16">
        <f t="shared" ref="L15:L23" si="1">PRODUCT(I15:K15)</f>
        <v>0</v>
      </c>
      <c r="M15" s="49"/>
      <c r="N15" s="49"/>
      <c r="O15" s="101">
        <f t="shared" ref="O15:O20" si="2">ROUND(L15,0)</f>
        <v>0</v>
      </c>
      <c r="P15" s="101">
        <f>ROUND(F15,0)</f>
        <v>554</v>
      </c>
    </row>
    <row r="16" spans="1:16" ht="21.6" customHeight="1" x14ac:dyDescent="0.25">
      <c r="A16" s="40"/>
      <c r="B16" s="17" t="s">
        <v>27</v>
      </c>
      <c r="C16" s="102">
        <f>SUM(I16,I17)</f>
        <v>1319.5</v>
      </c>
      <c r="D16" s="103">
        <v>0.03</v>
      </c>
      <c r="E16" s="104">
        <v>70</v>
      </c>
      <c r="F16" s="21">
        <f t="shared" si="0"/>
        <v>2770.9500000000003</v>
      </c>
      <c r="G16" s="40"/>
      <c r="H16" s="17" t="s">
        <v>67</v>
      </c>
      <c r="I16" s="18">
        <v>1319.5</v>
      </c>
      <c r="J16" s="19">
        <v>2.1999999999999999E-2</v>
      </c>
      <c r="K16" s="20">
        <v>70</v>
      </c>
      <c r="L16" s="21">
        <f t="shared" si="1"/>
        <v>2032.03</v>
      </c>
      <c r="M16" s="49"/>
      <c r="N16" s="49"/>
      <c r="O16" s="101">
        <f t="shared" si="2"/>
        <v>2032</v>
      </c>
      <c r="P16" s="101">
        <f>ROUND(F16,0)</f>
        <v>2771</v>
      </c>
    </row>
    <row r="17" spans="1:16" ht="21.6" customHeight="1" x14ac:dyDescent="0.25">
      <c r="A17" s="40"/>
      <c r="B17" s="17"/>
      <c r="C17" s="102"/>
      <c r="D17" s="103"/>
      <c r="E17" s="104"/>
      <c r="F17" s="21">
        <f t="shared" si="0"/>
        <v>0</v>
      </c>
      <c r="G17" s="40"/>
      <c r="H17" s="17" t="s">
        <v>49</v>
      </c>
      <c r="I17" s="18">
        <v>0</v>
      </c>
      <c r="J17" s="19">
        <v>2.5000000000000001E-2</v>
      </c>
      <c r="K17" s="20">
        <v>70</v>
      </c>
      <c r="L17" s="21">
        <f t="shared" si="1"/>
        <v>0</v>
      </c>
      <c r="M17" s="49"/>
      <c r="N17" s="49"/>
      <c r="O17" s="101">
        <f t="shared" si="2"/>
        <v>0</v>
      </c>
      <c r="P17" s="101">
        <f t="shared" ref="P17:P27" si="3">ROUND(F17,0)</f>
        <v>0</v>
      </c>
    </row>
    <row r="18" spans="1:16" ht="21.6" customHeight="1" x14ac:dyDescent="0.25">
      <c r="A18" s="40"/>
      <c r="B18" s="17" t="s">
        <v>4</v>
      </c>
      <c r="C18" s="105">
        <f>PRODUCT(D10,0.15)</f>
        <v>296.7</v>
      </c>
      <c r="D18" s="103">
        <v>0.35</v>
      </c>
      <c r="E18" s="104">
        <v>70</v>
      </c>
      <c r="F18" s="21">
        <f t="shared" si="0"/>
        <v>7269.1499999999987</v>
      </c>
      <c r="G18" s="40"/>
      <c r="H18" s="17" t="s">
        <v>52</v>
      </c>
      <c r="I18" s="22">
        <v>452.8</v>
      </c>
      <c r="J18" s="19">
        <v>0.28000000000000003</v>
      </c>
      <c r="K18" s="20">
        <v>70</v>
      </c>
      <c r="L18" s="21">
        <f t="shared" si="1"/>
        <v>8874.880000000001</v>
      </c>
      <c r="M18" s="49"/>
      <c r="N18" s="49"/>
      <c r="O18" s="101">
        <f t="shared" si="2"/>
        <v>8875</v>
      </c>
      <c r="P18" s="101">
        <f>ROUND(F18,0)</f>
        <v>7269</v>
      </c>
    </row>
    <row r="19" spans="1:16" ht="21.6" customHeight="1" x14ac:dyDescent="0.25">
      <c r="A19" s="40"/>
      <c r="B19" s="17" t="s">
        <v>5</v>
      </c>
      <c r="C19" s="102">
        <f>SUM(I18:I19)-C18</f>
        <v>1681.3</v>
      </c>
      <c r="D19" s="103">
        <v>8.2000000000000003E-2</v>
      </c>
      <c r="E19" s="104">
        <v>70</v>
      </c>
      <c r="F19" s="21">
        <f t="shared" si="0"/>
        <v>9650.6620000000003</v>
      </c>
      <c r="G19" s="40"/>
      <c r="H19" s="17" t="s">
        <v>66</v>
      </c>
      <c r="I19" s="18">
        <v>1525.2</v>
      </c>
      <c r="J19" s="19">
        <v>6.3E-2</v>
      </c>
      <c r="K19" s="20">
        <v>70</v>
      </c>
      <c r="L19" s="21">
        <f t="shared" si="1"/>
        <v>6726.1320000000005</v>
      </c>
      <c r="M19" s="49"/>
      <c r="N19" s="49"/>
      <c r="O19" s="101">
        <f t="shared" si="2"/>
        <v>6726</v>
      </c>
      <c r="P19" s="101">
        <f>ROUND(F19,0)</f>
        <v>9651</v>
      </c>
    </row>
    <row r="20" spans="1:16" ht="21.6" customHeight="1" x14ac:dyDescent="0.25">
      <c r="A20" s="40"/>
      <c r="B20" s="17"/>
      <c r="C20" s="102"/>
      <c r="D20" s="103"/>
      <c r="E20" s="104"/>
      <c r="F20" s="21">
        <f t="shared" si="0"/>
        <v>0</v>
      </c>
      <c r="G20" s="40"/>
      <c r="H20" s="17" t="s">
        <v>50</v>
      </c>
      <c r="I20" s="18">
        <v>0</v>
      </c>
      <c r="J20" s="19">
        <v>3.7999999999999999E-2</v>
      </c>
      <c r="K20" s="20">
        <v>70</v>
      </c>
      <c r="L20" s="21">
        <f t="shared" si="1"/>
        <v>0</v>
      </c>
      <c r="M20" s="49"/>
      <c r="N20" s="49"/>
      <c r="O20" s="101">
        <f t="shared" si="2"/>
        <v>0</v>
      </c>
      <c r="P20" s="101">
        <f>ROUND(F20,0)</f>
        <v>0</v>
      </c>
    </row>
    <row r="21" spans="1:16" ht="21.6" customHeight="1" x14ac:dyDescent="0.25">
      <c r="A21" s="40"/>
      <c r="B21" s="17"/>
      <c r="C21" s="102"/>
      <c r="D21" s="103"/>
      <c r="E21" s="104"/>
      <c r="F21" s="21">
        <f t="shared" si="0"/>
        <v>0</v>
      </c>
      <c r="G21" s="40"/>
      <c r="H21" s="17" t="s">
        <v>51</v>
      </c>
      <c r="I21" s="18">
        <v>0</v>
      </c>
      <c r="J21" s="19">
        <v>3.7999999999999999E-2</v>
      </c>
      <c r="K21" s="20">
        <v>70</v>
      </c>
      <c r="L21" s="21">
        <f t="shared" si="1"/>
        <v>0</v>
      </c>
      <c r="M21" s="49"/>
      <c r="N21" s="49"/>
      <c r="O21" s="101">
        <f t="shared" ref="O21:O27" si="4">ROUND(L21,0)</f>
        <v>0</v>
      </c>
      <c r="P21" s="101">
        <f t="shared" si="3"/>
        <v>0</v>
      </c>
    </row>
    <row r="22" spans="1:16" ht="21.6" customHeight="1" x14ac:dyDescent="0.25">
      <c r="A22" s="40"/>
      <c r="B22" s="8" t="s">
        <v>54</v>
      </c>
      <c r="C22" s="106">
        <f>SUM(I22:I23)</f>
        <v>1014.75</v>
      </c>
      <c r="D22" s="107">
        <v>4.7E-2</v>
      </c>
      <c r="E22" s="108">
        <v>70</v>
      </c>
      <c r="F22" s="26">
        <f t="shared" si="0"/>
        <v>3338.5275000000001</v>
      </c>
      <c r="G22" s="40"/>
      <c r="H22" s="8" t="s">
        <v>65</v>
      </c>
      <c r="I22" s="23">
        <v>987.83</v>
      </c>
      <c r="J22" s="24">
        <v>5.6000000000000001E-2</v>
      </c>
      <c r="K22" s="25">
        <v>20</v>
      </c>
      <c r="L22" s="26">
        <f t="shared" si="1"/>
        <v>1106.3696</v>
      </c>
      <c r="M22" s="49"/>
      <c r="N22" s="49"/>
      <c r="O22" s="101">
        <f>ROUND(L22,0)</f>
        <v>1106</v>
      </c>
      <c r="P22" s="101">
        <f>ROUND(F22,0)</f>
        <v>3339</v>
      </c>
    </row>
    <row r="23" spans="1:16" ht="21.6" customHeight="1" thickBot="1" x14ac:dyDescent="0.3">
      <c r="A23" s="40"/>
      <c r="B23" s="8"/>
      <c r="C23" s="106"/>
      <c r="D23" s="107"/>
      <c r="E23" s="108"/>
      <c r="F23" s="26">
        <f t="shared" si="0"/>
        <v>0</v>
      </c>
      <c r="G23" s="40"/>
      <c r="H23" s="8" t="s">
        <v>64</v>
      </c>
      <c r="I23" s="23">
        <v>26.92</v>
      </c>
      <c r="J23" s="24">
        <v>6.3E-2</v>
      </c>
      <c r="K23" s="25">
        <v>70</v>
      </c>
      <c r="L23" s="26">
        <f t="shared" si="1"/>
        <v>118.71720000000001</v>
      </c>
      <c r="M23" s="49"/>
      <c r="N23" s="49"/>
      <c r="O23" s="101">
        <f t="shared" si="4"/>
        <v>119</v>
      </c>
      <c r="P23" s="101">
        <f t="shared" si="3"/>
        <v>0</v>
      </c>
    </row>
    <row r="24" spans="1:16" s="113" customFormat="1" ht="21.6" customHeight="1" thickTop="1" x14ac:dyDescent="0.25">
      <c r="A24" s="109"/>
      <c r="B24" s="110" t="s">
        <v>6</v>
      </c>
      <c r="C24" s="28" t="s">
        <v>8</v>
      </c>
      <c r="D24" s="111" t="s">
        <v>58</v>
      </c>
      <c r="E24" s="175">
        <v>70</v>
      </c>
      <c r="F24" s="6">
        <f>PRODUCT(C25,D25,E24,0.0166667,1.08)</f>
        <v>7938.0158760000004</v>
      </c>
      <c r="G24" s="109"/>
      <c r="H24" s="27" t="s">
        <v>33</v>
      </c>
      <c r="I24" s="28" t="s">
        <v>8</v>
      </c>
      <c r="J24" s="1" t="s">
        <v>59</v>
      </c>
      <c r="K24" s="171">
        <v>70</v>
      </c>
      <c r="L24" s="173">
        <f>PRODUCT(I25,J25,K24,0.0166667,1.08)</f>
        <v>3969.0079380000002</v>
      </c>
      <c r="M24" s="112"/>
      <c r="N24" s="112"/>
      <c r="O24" s="101">
        <f t="shared" si="4"/>
        <v>3969</v>
      </c>
      <c r="P24" s="101">
        <f t="shared" si="3"/>
        <v>7938</v>
      </c>
    </row>
    <row r="25" spans="1:16" ht="21.6" customHeight="1" thickBot="1" x14ac:dyDescent="0.3">
      <c r="A25" s="40"/>
      <c r="B25" s="29"/>
      <c r="C25" s="114">
        <f>I25</f>
        <v>18000</v>
      </c>
      <c r="D25" s="115">
        <v>0.35</v>
      </c>
      <c r="E25" s="176"/>
      <c r="F25" s="7"/>
      <c r="G25" s="40"/>
      <c r="H25" s="29" t="s">
        <v>34</v>
      </c>
      <c r="I25" s="30">
        <v>18000</v>
      </c>
      <c r="J25" s="2">
        <v>0.17499999999999999</v>
      </c>
      <c r="K25" s="172"/>
      <c r="L25" s="174"/>
      <c r="M25" s="49"/>
      <c r="N25" s="49"/>
      <c r="O25" s="101">
        <f t="shared" si="4"/>
        <v>0</v>
      </c>
      <c r="P25" s="101">
        <f t="shared" si="3"/>
        <v>0</v>
      </c>
    </row>
    <row r="26" spans="1:16" ht="21.6" customHeight="1" thickTop="1" x14ac:dyDescent="0.25">
      <c r="A26" s="40"/>
      <c r="B26" s="31" t="s">
        <v>17</v>
      </c>
      <c r="C26" s="32"/>
      <c r="D26" s="33"/>
      <c r="E26" s="33"/>
      <c r="F26" s="34">
        <f>SUM(F15:F23,F24)</f>
        <v>31521.495375999999</v>
      </c>
      <c r="G26" s="40"/>
      <c r="H26" s="31" t="s">
        <v>17</v>
      </c>
      <c r="I26" s="32"/>
      <c r="J26" s="33"/>
      <c r="K26" s="33"/>
      <c r="L26" s="34">
        <f>SUM(L15:L23,L24)</f>
        <v>22827.136737999997</v>
      </c>
      <c r="M26" s="49"/>
      <c r="N26" s="49"/>
      <c r="O26" s="116">
        <f>ROUND(L26,0)</f>
        <v>22827</v>
      </c>
      <c r="P26" s="101">
        <f t="shared" si="3"/>
        <v>31521</v>
      </c>
    </row>
    <row r="27" spans="1:16" ht="21.6" customHeight="1" thickBot="1" x14ac:dyDescent="0.3">
      <c r="A27" s="40"/>
      <c r="B27" s="35" t="s">
        <v>7</v>
      </c>
      <c r="C27" s="36"/>
      <c r="D27" s="37"/>
      <c r="E27" s="37"/>
      <c r="F27" s="38">
        <f>PRODUCT(0.12,F26)</f>
        <v>3782.5794451199999</v>
      </c>
      <c r="G27" s="40"/>
      <c r="H27" s="35" t="s">
        <v>7</v>
      </c>
      <c r="I27" s="36"/>
      <c r="J27" s="37"/>
      <c r="K27" s="37"/>
      <c r="L27" s="38">
        <f>PRODUCT(0.12,L26)</f>
        <v>2739.2564085599997</v>
      </c>
      <c r="M27" s="49"/>
      <c r="N27" s="49"/>
      <c r="O27" s="116">
        <f t="shared" si="4"/>
        <v>2739</v>
      </c>
      <c r="P27" s="101">
        <f t="shared" si="3"/>
        <v>3783</v>
      </c>
    </row>
    <row r="28" spans="1:16" ht="21.6" customHeight="1" thickTop="1" x14ac:dyDescent="0.25">
      <c r="A28" s="40"/>
      <c r="B28" s="39" t="s">
        <v>11</v>
      </c>
      <c r="C28" s="40"/>
      <c r="D28" s="41"/>
      <c r="E28" s="40"/>
      <c r="F28" s="42">
        <f>P28</f>
        <v>35304</v>
      </c>
      <c r="G28" s="40"/>
      <c r="H28" s="39" t="s">
        <v>11</v>
      </c>
      <c r="I28" s="40"/>
      <c r="J28" s="41"/>
      <c r="K28" s="40"/>
      <c r="L28" s="42">
        <f>O28</f>
        <v>25566</v>
      </c>
      <c r="M28" s="49"/>
      <c r="N28" s="49"/>
      <c r="O28" s="116">
        <f>SUM(O26:O27)</f>
        <v>25566</v>
      </c>
      <c r="P28" s="101">
        <f>SUM(P26:P27)</f>
        <v>35304</v>
      </c>
    </row>
    <row r="29" spans="1:16" x14ac:dyDescent="0.25">
      <c r="A29" s="49"/>
      <c r="B29" s="49"/>
      <c r="C29" s="49"/>
      <c r="D29" s="50"/>
      <c r="E29" s="50"/>
      <c r="F29" s="49"/>
      <c r="G29" s="49"/>
      <c r="H29" s="49"/>
      <c r="I29" s="49"/>
      <c r="J29" s="49"/>
      <c r="K29" s="49"/>
      <c r="L29" s="49"/>
      <c r="M29" s="49"/>
      <c r="N29" s="49"/>
    </row>
    <row r="38" spans="1:15" ht="20.399999999999999" thickBot="1" x14ac:dyDescent="0.3"/>
    <row r="39" spans="1:15" ht="25.8" thickTop="1" x14ac:dyDescent="0.25">
      <c r="B39" s="117" t="s">
        <v>69</v>
      </c>
      <c r="C39" s="118" t="s">
        <v>1</v>
      </c>
      <c r="D39" s="119" t="s">
        <v>38</v>
      </c>
      <c r="E39" s="119" t="s">
        <v>39</v>
      </c>
      <c r="F39" s="120" t="s">
        <v>41</v>
      </c>
      <c r="H39" s="117" t="s">
        <v>70</v>
      </c>
      <c r="I39" s="118" t="s">
        <v>1</v>
      </c>
      <c r="J39" s="119" t="s">
        <v>38</v>
      </c>
      <c r="K39" s="119" t="s">
        <v>39</v>
      </c>
      <c r="L39" s="120" t="s">
        <v>41</v>
      </c>
    </row>
    <row r="40" spans="1:15" x14ac:dyDescent="0.25">
      <c r="B40" s="121" t="s">
        <v>37</v>
      </c>
      <c r="C40" s="122">
        <f>F26</f>
        <v>31521.495375999999</v>
      </c>
      <c r="D40" s="123">
        <v>24</v>
      </c>
      <c r="E40" s="123">
        <v>70</v>
      </c>
      <c r="F40" s="124">
        <v>5750</v>
      </c>
      <c r="H40" s="121" t="s">
        <v>37</v>
      </c>
      <c r="I40" s="122">
        <f>L26</f>
        <v>22827.136737999997</v>
      </c>
      <c r="J40" s="123">
        <v>24</v>
      </c>
      <c r="K40" s="123">
        <v>70</v>
      </c>
      <c r="L40" s="124">
        <v>5750</v>
      </c>
    </row>
    <row r="41" spans="1:15" ht="18" customHeight="1" x14ac:dyDescent="0.25">
      <c r="B41" s="121"/>
      <c r="C41" s="84"/>
      <c r="D41" s="84"/>
      <c r="E41" s="84"/>
      <c r="F41" s="125"/>
      <c r="H41" s="126" t="s">
        <v>71</v>
      </c>
      <c r="I41" s="84"/>
      <c r="J41" s="84"/>
      <c r="K41" s="84"/>
      <c r="L41" s="125"/>
    </row>
    <row r="42" spans="1:15" ht="21.6" thickBot="1" x14ac:dyDescent="0.3">
      <c r="B42" s="76"/>
      <c r="C42" s="127"/>
      <c r="D42" s="127"/>
      <c r="E42" s="128" t="s">
        <v>40</v>
      </c>
      <c r="F42" s="129">
        <f>(PRODUCT(C40,D40,F40))/E40</f>
        <v>62142376.598399997</v>
      </c>
      <c r="H42" s="76"/>
      <c r="I42" s="127"/>
      <c r="J42" s="127"/>
      <c r="K42" s="128" t="s">
        <v>40</v>
      </c>
      <c r="L42" s="129">
        <f>(PRODUCT(I40,J40,L40))/K40</f>
        <v>45002069.569199994</v>
      </c>
    </row>
    <row r="43" spans="1:15" ht="10.8" customHeight="1" thickTop="1" x14ac:dyDescent="0.25">
      <c r="O43" s="130"/>
    </row>
    <row r="44" spans="1:15" ht="20.25" customHeight="1" thickBot="1" x14ac:dyDescent="0.3">
      <c r="B44" s="131" t="s">
        <v>48</v>
      </c>
      <c r="H44" s="132" t="s">
        <v>47</v>
      </c>
    </row>
    <row r="45" spans="1:15" ht="20.399999999999999" thickTop="1" x14ac:dyDescent="0.25">
      <c r="B45" s="131" t="s">
        <v>19</v>
      </c>
      <c r="H45" s="161" t="s">
        <v>42</v>
      </c>
      <c r="I45" s="163" t="s">
        <v>43</v>
      </c>
      <c r="J45" s="163" t="s">
        <v>44</v>
      </c>
      <c r="K45" s="163" t="s">
        <v>46</v>
      </c>
      <c r="L45" s="181" t="s">
        <v>45</v>
      </c>
    </row>
    <row r="46" spans="1:15" x14ac:dyDescent="0.25">
      <c r="B46" s="133" t="s">
        <v>53</v>
      </c>
      <c r="H46" s="162"/>
      <c r="I46" s="164"/>
      <c r="J46" s="164"/>
      <c r="K46" s="164"/>
      <c r="L46" s="182"/>
      <c r="O46" s="45" t="s">
        <v>55</v>
      </c>
    </row>
    <row r="47" spans="1:15" ht="21.6" thickBot="1" x14ac:dyDescent="0.3">
      <c r="A47" s="46"/>
      <c r="B47" s="133" t="s">
        <v>22</v>
      </c>
      <c r="H47" s="134">
        <v>91600</v>
      </c>
      <c r="I47" s="135">
        <f>L42/H47</f>
        <v>491.28896909606982</v>
      </c>
      <c r="J47" s="136">
        <v>0.94</v>
      </c>
      <c r="K47" s="137">
        <v>2.75</v>
      </c>
      <c r="L47" s="138">
        <f>PRODUCT(I47,K47,O47)</f>
        <v>1437.2815585257363</v>
      </c>
      <c r="O47" s="45">
        <f>PRODUCT(1/J47)</f>
        <v>1.0638297872340425</v>
      </c>
    </row>
    <row r="48" spans="1:15" ht="18" customHeight="1" thickTop="1" x14ac:dyDescent="0.25">
      <c r="A48" s="46"/>
      <c r="B48" s="133" t="s">
        <v>60</v>
      </c>
      <c r="L48" s="139" t="s">
        <v>62</v>
      </c>
    </row>
    <row r="49" spans="1:20" ht="12.75" customHeight="1" x14ac:dyDescent="0.25">
      <c r="A49" s="46"/>
      <c r="B49" s="140"/>
    </row>
    <row r="50" spans="1:20" ht="21" customHeight="1" x14ac:dyDescent="0.25">
      <c r="B50" s="159" t="s">
        <v>61</v>
      </c>
      <c r="C50" s="160"/>
      <c r="D50" s="160"/>
      <c r="E50" s="160"/>
      <c r="F50" s="160"/>
      <c r="G50" s="160"/>
      <c r="H50" s="160"/>
      <c r="I50" s="160"/>
      <c r="J50" s="160"/>
      <c r="K50" s="160"/>
      <c r="L50" s="160"/>
    </row>
    <row r="51" spans="1:20" x14ac:dyDescent="0.25"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</row>
    <row r="52" spans="1:20" ht="30" customHeight="1" x14ac:dyDescent="0.25">
      <c r="O52" s="141"/>
      <c r="P52" s="84"/>
      <c r="Q52" s="84"/>
      <c r="R52" s="84"/>
      <c r="S52" s="84"/>
      <c r="T52" s="84"/>
    </row>
    <row r="53" spans="1:20" ht="30" customHeight="1" x14ac:dyDescent="0.25">
      <c r="B53" s="150" t="s">
        <v>36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2"/>
      <c r="O53" s="142"/>
      <c r="P53" s="142"/>
      <c r="Q53" s="142"/>
      <c r="R53" s="142"/>
      <c r="S53" s="84"/>
      <c r="T53" s="84"/>
    </row>
    <row r="54" spans="1:20" ht="30" customHeight="1" x14ac:dyDescent="0.25">
      <c r="B54" s="153"/>
      <c r="C54" s="154"/>
      <c r="D54" s="154"/>
      <c r="E54" s="154"/>
      <c r="F54" s="154"/>
      <c r="G54" s="154"/>
      <c r="H54" s="154"/>
      <c r="I54" s="154"/>
      <c r="J54" s="154"/>
      <c r="K54" s="154"/>
      <c r="L54" s="155"/>
      <c r="O54" s="143"/>
      <c r="P54" s="84"/>
      <c r="Q54" s="84"/>
      <c r="R54" s="84"/>
      <c r="S54" s="84"/>
      <c r="T54" s="84"/>
    </row>
    <row r="55" spans="1:20" ht="30" customHeight="1" x14ac:dyDescent="0.25">
      <c r="B55" s="153"/>
      <c r="C55" s="154"/>
      <c r="D55" s="154"/>
      <c r="E55" s="154"/>
      <c r="F55" s="154"/>
      <c r="G55" s="154"/>
      <c r="H55" s="154"/>
      <c r="I55" s="154"/>
      <c r="J55" s="154"/>
      <c r="K55" s="154"/>
      <c r="L55" s="155"/>
      <c r="O55" s="84"/>
      <c r="P55" s="84"/>
      <c r="Q55" s="84"/>
      <c r="R55" s="84"/>
      <c r="S55" s="84"/>
      <c r="T55" s="84"/>
    </row>
    <row r="56" spans="1:20" ht="30" customHeight="1" x14ac:dyDescent="0.25">
      <c r="B56" s="156"/>
      <c r="C56" s="157"/>
      <c r="D56" s="157"/>
      <c r="E56" s="157"/>
      <c r="F56" s="157"/>
      <c r="G56" s="157"/>
      <c r="H56" s="157"/>
      <c r="I56" s="157"/>
      <c r="J56" s="157"/>
      <c r="K56" s="157"/>
      <c r="L56" s="158"/>
      <c r="O56" s="84"/>
      <c r="P56" s="84"/>
      <c r="Q56" s="142"/>
      <c r="R56" s="143"/>
      <c r="S56" s="84"/>
      <c r="T56" s="84"/>
    </row>
    <row r="57" spans="1:20" x14ac:dyDescent="0.25">
      <c r="O57" s="91" t="s">
        <v>56</v>
      </c>
      <c r="P57" s="84"/>
      <c r="Q57" s="84"/>
      <c r="R57" s="84"/>
      <c r="S57" s="84"/>
      <c r="T57" s="84"/>
    </row>
    <row r="58" spans="1:20" x14ac:dyDescent="0.25">
      <c r="O58" s="144"/>
      <c r="P58" s="84"/>
      <c r="Q58" s="84"/>
      <c r="R58" s="84"/>
      <c r="S58" s="84"/>
      <c r="T58" s="84"/>
    </row>
    <row r="59" spans="1:20" x14ac:dyDescent="0.25">
      <c r="B59" s="145"/>
      <c r="O59" s="144"/>
      <c r="P59" s="84"/>
      <c r="Q59" s="84"/>
      <c r="R59" s="84"/>
      <c r="S59" s="84"/>
      <c r="T59" s="84"/>
    </row>
    <row r="60" spans="1:20" x14ac:dyDescent="0.25">
      <c r="O60" s="149"/>
      <c r="P60" s="149"/>
      <c r="Q60" s="149"/>
      <c r="R60" s="149"/>
      <c r="S60" s="149"/>
      <c r="T60" s="84"/>
    </row>
    <row r="61" spans="1:20" x14ac:dyDescent="0.25">
      <c r="O61" s="184"/>
      <c r="P61" s="149"/>
      <c r="Q61" s="183"/>
      <c r="R61" s="149"/>
      <c r="S61" s="184"/>
      <c r="T61" s="84"/>
    </row>
    <row r="62" spans="1:20" x14ac:dyDescent="0.25">
      <c r="O62" s="84"/>
      <c r="P62" s="130"/>
      <c r="Q62" s="84"/>
      <c r="R62" s="84"/>
      <c r="S62" s="146"/>
      <c r="T62" s="84"/>
    </row>
    <row r="63" spans="1:20" x14ac:dyDescent="0.25">
      <c r="O63" s="144"/>
      <c r="P63" s="84"/>
      <c r="Q63" s="84"/>
      <c r="R63" s="84"/>
      <c r="S63" s="84"/>
      <c r="T63" s="84"/>
    </row>
    <row r="64" spans="1:20" x14ac:dyDescent="0.25">
      <c r="O64" s="144"/>
      <c r="P64" s="84"/>
      <c r="Q64" s="84"/>
      <c r="R64" s="84"/>
      <c r="S64" s="84"/>
      <c r="T64" s="84"/>
    </row>
    <row r="65" spans="15:20" x14ac:dyDescent="0.25">
      <c r="O65" s="179"/>
      <c r="P65" s="177"/>
      <c r="Q65" s="177"/>
      <c r="R65" s="177"/>
      <c r="S65" s="177"/>
      <c r="T65" s="84"/>
    </row>
    <row r="66" spans="15:20" x14ac:dyDescent="0.25">
      <c r="O66" s="180"/>
      <c r="P66" s="178"/>
      <c r="Q66" s="178"/>
      <c r="R66" s="178"/>
      <c r="S66" s="178"/>
      <c r="T66" s="84"/>
    </row>
    <row r="67" spans="15:20" x14ac:dyDescent="0.25">
      <c r="O67" s="84"/>
      <c r="P67" s="130"/>
      <c r="Q67" s="84"/>
      <c r="R67" s="84"/>
      <c r="S67" s="146"/>
      <c r="T67" s="84"/>
    </row>
    <row r="68" spans="15:20" x14ac:dyDescent="0.25">
      <c r="O68" s="144"/>
      <c r="P68" s="84"/>
      <c r="Q68" s="84"/>
      <c r="R68" s="84"/>
      <c r="S68" s="84"/>
      <c r="T68" s="84"/>
    </row>
    <row r="69" spans="15:20" x14ac:dyDescent="0.25">
      <c r="O69" s="144"/>
      <c r="P69" s="84"/>
      <c r="Q69" s="84"/>
      <c r="R69" s="84"/>
      <c r="S69" s="84"/>
      <c r="T69" s="84"/>
    </row>
    <row r="70" spans="15:20" x14ac:dyDescent="0.25">
      <c r="O70" s="144"/>
      <c r="P70" s="84"/>
      <c r="Q70" s="84"/>
      <c r="R70" s="84"/>
      <c r="S70" s="84"/>
      <c r="T70" s="84"/>
    </row>
    <row r="71" spans="15:20" x14ac:dyDescent="0.25">
      <c r="O71" s="144"/>
      <c r="P71" s="84"/>
      <c r="Q71" s="84"/>
      <c r="R71" s="84"/>
      <c r="S71" s="84"/>
      <c r="T71" s="84"/>
    </row>
  </sheetData>
  <dataConsolidate/>
  <customSheetViews>
    <customSheetView guid="{9892E0C2-397B-11D5-A1ED-00105A1F4514}" scale="71" showPageBreaks="1" fitToPage="1" printArea="1" showRuler="0">
      <pageMargins left="0.25" right="0.25" top="0.5" bottom="0.5" header="0.5" footer="0.5"/>
      <pageSetup scale="62" orientation="landscape" horizontalDpi="4294967295" verticalDpi="4294967295" r:id="rId1"/>
      <headerFooter alignWithMargins="0"/>
    </customSheetView>
  </customSheetViews>
  <mergeCells count="24">
    <mergeCell ref="Q60:Q61"/>
    <mergeCell ref="R60:R61"/>
    <mergeCell ref="S60:S61"/>
    <mergeCell ref="O60:O61"/>
    <mergeCell ref="S65:S66"/>
    <mergeCell ref="O65:O66"/>
    <mergeCell ref="P65:P66"/>
    <mergeCell ref="Q65:Q66"/>
    <mergeCell ref="R65:R66"/>
    <mergeCell ref="B1:L1"/>
    <mergeCell ref="P60:P61"/>
    <mergeCell ref="B53:L56"/>
    <mergeCell ref="B50:L51"/>
    <mergeCell ref="H45:H46"/>
    <mergeCell ref="I45:I46"/>
    <mergeCell ref="J45:J46"/>
    <mergeCell ref="K45:K46"/>
    <mergeCell ref="K9:K10"/>
    <mergeCell ref="E9:E10"/>
    <mergeCell ref="F9:F10"/>
    <mergeCell ref="K24:K25"/>
    <mergeCell ref="L24:L25"/>
    <mergeCell ref="E24:E25"/>
    <mergeCell ref="L45:L46"/>
  </mergeCells>
  <phoneticPr fontId="19" type="noConversion"/>
  <printOptions horizontalCentered="1" verticalCentered="1"/>
  <pageMargins left="0.25" right="0.25" top="0.25" bottom="0.25" header="0.3" footer="0.3"/>
  <pageSetup scale="49" orientation="landscape" horizontalDpi="300" verticalDpi="300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Chaleff &amp; Rogers, Architects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York State Energy Calcs 03-11-03</dc:title>
  <dc:subject>Chaleff &amp; Rogers Architects Energy Calculator</dc:subject>
  <dc:creator>Nicholas F. Baum</dc:creator>
  <cp:keywords>Green Building, Sustainable Architecture, Energy Use</cp:keywords>
  <dc:description>Chaleff &amp; Rogers, Architects, P.C. are NOT responsible or liable for any errors occured by the use of this spreadsheet._x000d_
_x000d_
_x000d_
Chaleff &amp; Rogers, Architects, P.C._x000d_
PO Box 990_x000d_
Water Mill, NY 11976</dc:description>
  <cp:lastModifiedBy>Nick Baum</cp:lastModifiedBy>
  <cp:lastPrinted>2016-03-08T19:43:08Z</cp:lastPrinted>
  <dcterms:created xsi:type="dcterms:W3CDTF">2001-04-23T16:48:49Z</dcterms:created>
  <dcterms:modified xsi:type="dcterms:W3CDTF">2016-03-08T19:44:21Z</dcterms:modified>
  <cp:category>Energy use;Green Architects</cp:category>
</cp:coreProperties>
</file>